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defaultThemeVersion="124226"/>
  <mc:AlternateContent xmlns:mc="http://schemas.openxmlformats.org/markup-compatibility/2006">
    <mc:Choice Requires="x15">
      <x15ac:absPath xmlns:x15ac="http://schemas.microsoft.com/office/spreadsheetml/2010/11/ac" url="H:\H-YLIOPISTON-HANKKEET\UUDELLEEN-JÄRJESTELTY\HENTU\Malli-yrityksille\"/>
    </mc:Choice>
  </mc:AlternateContent>
  <xr:revisionPtr revIDLastSave="0" documentId="13_ncr:1_{DA366828-3E8D-431B-86BD-696B1BFD80CF}" xr6:coauthVersionLast="36" xr6:coauthVersionMax="36" xr10:uidLastSave="{00000000-0000-0000-0000-000000000000}"/>
  <workbookProtection workbookAlgorithmName="SHA-512" workbookHashValue="Ebg/S/701WbapM4j6pxBl3rYYHN3FqtLXa8yf4JROPZXV5Mjz+BeTj8DLc4rYHadMicG0eSOzsAE0X3WQx1nFQ==" workbookSaltValue="edP702fEbf+3Anc3cdCOpQ==" workbookSpinCount="100000" lockStructure="1"/>
  <bookViews>
    <workbookView xWindow="360" yWindow="160" windowWidth="9410" windowHeight="4440" tabRatio="821" xr2:uid="{00000000-000D-0000-FFFF-FFFF00000000}"/>
  </bookViews>
  <sheets>
    <sheet name="QWL" sheetId="39" r:id="rId1"/>
    <sheet name="TOIMIALATIETOA" sheetId="29" state="hidden" r:id="rId2"/>
  </sheets>
  <calcPr calcId="191029"/>
</workbook>
</file>

<file path=xl/calcChain.xml><?xml version="1.0" encoding="utf-8"?>
<calcChain xmlns="http://schemas.openxmlformats.org/spreadsheetml/2006/main">
  <c r="F14" i="39" l="1"/>
  <c r="D10" i="39" l="1"/>
  <c r="E10" i="39" s="1"/>
  <c r="I10" i="39" s="1"/>
  <c r="D17" i="39"/>
  <c r="F17" i="39" s="1"/>
  <c r="J17" i="39" s="1"/>
  <c r="D23" i="39"/>
  <c r="G23" i="39" s="1"/>
  <c r="K23" i="39" s="1"/>
  <c r="D11" i="39"/>
  <c r="E11" i="39" s="1"/>
  <c r="I11" i="39" s="1"/>
  <c r="D7" i="39" l="1"/>
  <c r="D25" i="39" l="1"/>
  <c r="D24" i="39"/>
  <c r="D22" i="39"/>
  <c r="A22" i="39"/>
  <c r="A23" i="39" s="1"/>
  <c r="A24" i="39" s="1"/>
  <c r="A25" i="39" s="1"/>
  <c r="D21" i="39"/>
  <c r="D18" i="39"/>
  <c r="D16" i="39"/>
  <c r="D15" i="39"/>
  <c r="A15" i="39"/>
  <c r="A16" i="39" s="1"/>
  <c r="A17" i="39" s="1"/>
  <c r="A18" i="39" s="1"/>
  <c r="D14" i="39"/>
  <c r="D9" i="39"/>
  <c r="D8" i="39"/>
  <c r="E8" i="39" s="1"/>
  <c r="A8" i="39"/>
  <c r="A9" i="39" s="1"/>
  <c r="A10" i="39" s="1"/>
  <c r="A11" i="39" s="1"/>
  <c r="I8" i="39" l="1"/>
  <c r="G22" i="39"/>
  <c r="K22" i="39" s="1"/>
  <c r="F18" i="39"/>
  <c r="J18" i="39" s="1"/>
  <c r="G25" i="39"/>
  <c r="K25" i="39" s="1"/>
  <c r="E7" i="39"/>
  <c r="F16" i="39"/>
  <c r="J16" i="39" s="1"/>
  <c r="F15" i="39"/>
  <c r="J15" i="39" s="1"/>
  <c r="E9" i="39"/>
  <c r="I9" i="39" s="1"/>
  <c r="G21" i="39"/>
  <c r="G24" i="39"/>
  <c r="K24" i="39" s="1"/>
  <c r="J14" i="39" l="1"/>
  <c r="F19" i="39"/>
  <c r="J19" i="39" s="1"/>
  <c r="J27" i="39" s="1"/>
  <c r="I7" i="39"/>
  <c r="E12" i="39"/>
  <c r="G26" i="39"/>
  <c r="K21" i="39"/>
  <c r="F27" i="39" l="1"/>
  <c r="I12" i="39"/>
  <c r="I27" i="39" s="1"/>
  <c r="E27" i="39"/>
  <c r="G27" i="39"/>
  <c r="K26" i="39"/>
  <c r="K27" i="39" s="1"/>
  <c r="F28" i="39" l="1"/>
  <c r="C152" i="29" l="1"/>
  <c r="D148" i="29" s="1"/>
  <c r="C144" i="29"/>
  <c r="D140" i="29" s="1"/>
  <c r="D142" i="29"/>
  <c r="C136" i="29"/>
  <c r="D131" i="29" s="1"/>
  <c r="C128" i="29"/>
  <c r="D128" i="29" s="1"/>
  <c r="D125" i="29"/>
  <c r="C120" i="29"/>
  <c r="D119" i="29" s="1"/>
  <c r="G42" i="29"/>
  <c r="F42" i="29"/>
  <c r="E42" i="29"/>
  <c r="D42" i="29"/>
  <c r="C42" i="29"/>
  <c r="G41" i="29"/>
  <c r="F41" i="29"/>
  <c r="E41" i="29"/>
  <c r="D41" i="29"/>
  <c r="C41" i="29"/>
  <c r="G40" i="29"/>
  <c r="F40" i="29"/>
  <c r="E40" i="29"/>
  <c r="D40" i="29"/>
  <c r="C40" i="29"/>
  <c r="G39" i="29"/>
  <c r="F39" i="29"/>
  <c r="E39" i="29"/>
  <c r="D39" i="29"/>
  <c r="C39" i="29"/>
  <c r="G38" i="29"/>
  <c r="F38" i="29"/>
  <c r="E38" i="29"/>
  <c r="D38" i="29"/>
  <c r="C38" i="29"/>
  <c r="G37" i="29"/>
  <c r="F37" i="29"/>
  <c r="E37" i="29"/>
  <c r="D37" i="29"/>
  <c r="C37" i="29"/>
  <c r="G36" i="29"/>
  <c r="F36" i="29"/>
  <c r="E36" i="29"/>
  <c r="D36" i="29"/>
  <c r="C36" i="29"/>
  <c r="G35" i="29"/>
  <c r="F35" i="29"/>
  <c r="E35" i="29"/>
  <c r="D35" i="29"/>
  <c r="C35" i="29"/>
  <c r="G34" i="29"/>
  <c r="F34" i="29"/>
  <c r="E34" i="29"/>
  <c r="D34" i="29"/>
  <c r="C34" i="29"/>
  <c r="G32" i="29"/>
  <c r="F32" i="29"/>
  <c r="E32" i="29"/>
  <c r="E19" i="29" s="1"/>
  <c r="D32" i="29"/>
  <c r="C32" i="29"/>
  <c r="G31" i="29"/>
  <c r="F31" i="29"/>
  <c r="E31" i="29"/>
  <c r="D31" i="29"/>
  <c r="C31" i="29"/>
  <c r="G17" i="29"/>
  <c r="F17" i="29"/>
  <c r="E17" i="29"/>
  <c r="D17" i="29"/>
  <c r="C17" i="29"/>
  <c r="G14" i="29"/>
  <c r="F14" i="29"/>
  <c r="E14" i="29"/>
  <c r="D14" i="29"/>
  <c r="C14" i="29"/>
  <c r="G13" i="29"/>
  <c r="F13" i="29"/>
  <c r="E13" i="29"/>
  <c r="D13" i="29"/>
  <c r="C13" i="29"/>
  <c r="G12" i="29"/>
  <c r="F12" i="29"/>
  <c r="F18" i="29" s="1"/>
  <c r="F22" i="29" s="1"/>
  <c r="E12" i="29"/>
  <c r="D12" i="29"/>
  <c r="C12" i="29"/>
  <c r="G10" i="29"/>
  <c r="F10" i="29"/>
  <c r="E10" i="29"/>
  <c r="D10" i="29"/>
  <c r="D18" i="29" s="1"/>
  <c r="D22" i="29" s="1"/>
  <c r="D26" i="29" s="1"/>
  <c r="C10" i="29"/>
  <c r="G8" i="29"/>
  <c r="F8" i="29"/>
  <c r="E8" i="29"/>
  <c r="E9" i="29" s="1"/>
  <c r="D8" i="29"/>
  <c r="C8" i="29"/>
  <c r="G7" i="29"/>
  <c r="F7" i="29"/>
  <c r="F9" i="29" s="1"/>
  <c r="E7" i="29"/>
  <c r="D7" i="29"/>
  <c r="C7" i="29"/>
  <c r="G6" i="29"/>
  <c r="G19" i="29" s="1"/>
  <c r="G23" i="29" s="1"/>
  <c r="F6" i="29"/>
  <c r="E6" i="29"/>
  <c r="D6" i="29"/>
  <c r="D9" i="29" s="1"/>
  <c r="C6" i="29"/>
  <c r="G5" i="29"/>
  <c r="F5" i="29"/>
  <c r="E5" i="29"/>
  <c r="D5" i="29"/>
  <c r="C5" i="29"/>
  <c r="G4" i="29"/>
  <c r="F4" i="29"/>
  <c r="E4" i="29"/>
  <c r="D4" i="29"/>
  <c r="C4" i="29"/>
  <c r="D123" i="29"/>
  <c r="D137" i="29"/>
  <c r="D144" i="29"/>
  <c r="G18" i="29"/>
  <c r="G22" i="29" s="1"/>
  <c r="G26" i="29" s="1"/>
  <c r="D138" i="29"/>
  <c r="D130" i="29"/>
  <c r="D139" i="29"/>
  <c r="C18" i="29"/>
  <c r="C22" i="29"/>
  <c r="D121" i="29"/>
  <c r="D122" i="29"/>
  <c r="D124" i="29"/>
  <c r="D126" i="29"/>
  <c r="D150" i="29"/>
  <c r="G21" i="29"/>
  <c r="D149" i="29"/>
  <c r="F19" i="29"/>
  <c r="D21" i="29"/>
  <c r="D127" i="29"/>
  <c r="G9" i="29" l="1"/>
  <c r="D114" i="29"/>
  <c r="C21" i="29"/>
  <c r="D25" i="29" s="1"/>
  <c r="F23" i="29"/>
  <c r="C19" i="29"/>
  <c r="D133" i="29"/>
  <c r="E18" i="29"/>
  <c r="E22" i="29" s="1"/>
  <c r="E26" i="29" s="1"/>
  <c r="D136" i="29"/>
  <c r="F11" i="29"/>
  <c r="F20" i="29"/>
  <c r="F15" i="29"/>
  <c r="E15" i="29"/>
  <c r="E20" i="29"/>
  <c r="E11" i="29"/>
  <c r="D15" i="29"/>
  <c r="D20" i="29"/>
  <c r="D11" i="29"/>
  <c r="D147" i="29"/>
  <c r="E21" i="29"/>
  <c r="E25" i="29" s="1"/>
  <c r="D146" i="29"/>
  <c r="D115" i="29"/>
  <c r="D19" i="29"/>
  <c r="F21" i="29"/>
  <c r="F25" i="29" s="1"/>
  <c r="D151" i="29"/>
  <c r="D135" i="29"/>
  <c r="D113" i="29"/>
  <c r="D132" i="29"/>
  <c r="C9" i="29"/>
  <c r="D134" i="29"/>
  <c r="D117" i="29"/>
  <c r="D120" i="29"/>
  <c r="D143" i="29"/>
  <c r="D152" i="29"/>
  <c r="D145" i="29"/>
  <c r="D141" i="29"/>
  <c r="D118" i="29"/>
  <c r="D129" i="29"/>
  <c r="D116" i="29"/>
  <c r="G20" i="29" l="1"/>
  <c r="G11" i="29"/>
  <c r="G15" i="29"/>
  <c r="F26" i="29"/>
  <c r="C20" i="29"/>
  <c r="C15" i="29"/>
  <c r="C11" i="29"/>
  <c r="E28" i="29" s="1"/>
  <c r="E27" i="29"/>
  <c r="F24" i="29"/>
  <c r="D24" i="29"/>
  <c r="E24" i="29"/>
  <c r="F27" i="29"/>
  <c r="D23" i="29"/>
  <c r="E23" i="29"/>
  <c r="G25" i="29"/>
  <c r="G24" i="29"/>
  <c r="G27" i="29"/>
  <c r="F28" i="29" l="1"/>
  <c r="C28" i="29"/>
  <c r="G28" i="29"/>
  <c r="D27" i="29"/>
  <c r="D28"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Marko Kesti</author>
    <author>Kesti Marko</author>
    <author>mcpmarko</author>
  </authors>
  <commentList>
    <comment ref="B2" authorId="0" shapeId="0" xr:uid="{00000000-0006-0000-0100-000001000000}">
      <text>
        <r>
          <rPr>
            <b/>
            <sz val="12"/>
            <color indexed="81"/>
            <rFont val="Tahoma"/>
            <family val="2"/>
          </rPr>
          <t>Info tekijänoikeuksista</t>
        </r>
        <r>
          <rPr>
            <b/>
            <sz val="9"/>
            <color indexed="81"/>
            <rFont val="Tahoma"/>
            <family val="2"/>
          </rPr>
          <t xml:space="preserve">
Työelämän laatu -teoksen tekijänoikeudet omistaa Marko Kesti. Teos perustuu Kestin tekemään tieteelliseen tutkimukseen ja on käytettävissä Freeware-sovelluksena. Teosta voi hyödyntää yksityisesti omaan käyttöön ja tutkimukseen. Teoksen referointi: 
M. Kesti (2018). https://markokesti.wordpress.com/2018/01/08/are-employee-surveys-fundamentally-wrong/, http://markokesti.wordpress.com
Tekijä ei vastaa teoksessa mahdollisesti esiintyvistä virheistä ja puutteista tai sovelluksen käytettävyydestä. Freeware käytön tavoitteena on  henkilöstötuottavuuden tutkimustiedon jakaminen, sekä teoksessa esiintyvien virheiden ja puutteiden korjaaminen ja käytettävyyden parantaminen. 
Taloudellinen ansainta teoksen avulla on kielletty ilman tekijän lupaa. Teoksen jakaminen ja  laskentaperiaatteiden muuttaminen on kielletty ilman tekijän lupaa.
</t>
        </r>
      </text>
    </comment>
    <comment ref="D5" authorId="1" shapeId="0" xr:uid="{01041EAC-0E9E-46F4-88BE-80448F1EE419}">
      <text>
        <r>
          <rPr>
            <b/>
            <sz val="9"/>
            <color indexed="81"/>
            <rFont val="Tahoma"/>
            <family val="2"/>
          </rPr>
          <t>Tämä luku on kyselyn maksimiarvo.</t>
        </r>
      </text>
    </comment>
    <comment ref="C6" authorId="1" shapeId="0" xr:uid="{CD823F97-FD0F-4972-A584-D290B69E3240}">
      <text>
        <r>
          <rPr>
            <b/>
            <sz val="9"/>
            <color indexed="81"/>
            <rFont val="Tahoma"/>
            <family val="2"/>
          </rPr>
          <t>Syötä alla oleviin soluihin kyselyn kysymyskohtaiset keskiarvotulokset.</t>
        </r>
      </text>
    </comment>
    <comment ref="E6" authorId="2" shapeId="0" xr:uid="{00000000-0006-0000-0100-000002000000}">
      <text>
        <r>
          <rPr>
            <b/>
            <sz val="9"/>
            <color indexed="81"/>
            <rFont val="Tahoma"/>
            <family val="2"/>
          </rPr>
          <t xml:space="preserve">Fyysinen ja emotionaalinen turvallisuus
</t>
        </r>
      </text>
    </comment>
    <comment ref="F6" authorId="2" shapeId="0" xr:uid="{00000000-0006-0000-0100-000003000000}">
      <text>
        <r>
          <rPr>
            <b/>
            <sz val="9"/>
            <color indexed="81"/>
            <rFont val="Tahoma"/>
            <family val="2"/>
          </rPr>
          <t xml:space="preserve">Yhteenkuuluvuus ja Identiteetti
</t>
        </r>
      </text>
    </comment>
    <comment ref="G6" authorId="2" shapeId="0" xr:uid="{00000000-0006-0000-0100-000004000000}">
      <text>
        <r>
          <rPr>
            <b/>
            <sz val="9"/>
            <color indexed="81"/>
            <rFont val="Tahoma"/>
            <family val="2"/>
          </rPr>
          <t xml:space="preserve">Päämäärät ja Luovuus
</t>
        </r>
      </text>
    </comment>
  </commentList>
</comments>
</file>

<file path=xl/sharedStrings.xml><?xml version="1.0" encoding="utf-8"?>
<sst xmlns="http://schemas.openxmlformats.org/spreadsheetml/2006/main" count="189" uniqueCount="154">
  <si>
    <t>Liikevaihto</t>
  </si>
  <si>
    <t>HCROI</t>
  </si>
  <si>
    <t>TULOKSEN MUODOSTUMINEN</t>
  </si>
  <si>
    <t>LIIKETOIMINNAN TUOTOT YHTEENSÄ</t>
  </si>
  <si>
    <t>Aine- ja tarvikekäyttö</t>
  </si>
  <si>
    <t>Ulkopuoliset palvelut</t>
  </si>
  <si>
    <t>Palkat ja henkilösivukulut yhteensä</t>
  </si>
  <si>
    <t>Laskennallinen palkkakorjaus</t>
  </si>
  <si>
    <t>KÄYTTÖKATE</t>
  </si>
  <si>
    <t>Poistot ja arvonalentumiset yhteensä</t>
  </si>
  <si>
    <t>LIIKETULOS</t>
  </si>
  <si>
    <t>Yritysten lukumäärä</t>
  </si>
  <si>
    <t>Jalostusarvo</t>
  </si>
  <si>
    <t>Henkilöstön lkm yhteensä</t>
  </si>
  <si>
    <t>Liikevaihto/henkilöstö</t>
  </si>
  <si>
    <t>Jalostusarvo/henkilöstökulut</t>
  </si>
  <si>
    <t>Käyttökate-%</t>
  </si>
  <si>
    <t xml:space="preserve">Liikevaihto </t>
  </si>
  <si>
    <t xml:space="preserve">Liiketoiminnan muut tuotot (pl. käyttöom. myyntiv. ja fuusiov.) </t>
  </si>
  <si>
    <t xml:space="preserve">Aine- ja tarvikekäyttö </t>
  </si>
  <si>
    <t xml:space="preserve">Ulkopuoliset palvelut </t>
  </si>
  <si>
    <t xml:space="preserve">Palkat ja henkilösivukulut yhteensä </t>
  </si>
  <si>
    <t xml:space="preserve">Laskennallinen palkkakorjaus </t>
  </si>
  <si>
    <t xml:space="preserve">Liiketoiminnan muut kulut (pl. käyttöom. myyntitap.ja fuusiotap.) </t>
  </si>
  <si>
    <t xml:space="preserve">Valmistevarastojen lisäys, vähennys </t>
  </si>
  <si>
    <t xml:space="preserve">KÄYTTÖKATE </t>
  </si>
  <si>
    <t xml:space="preserve">Poistot ja arvonalentumiset yhteensä </t>
  </si>
  <si>
    <t xml:space="preserve">LIIKETULOS </t>
  </si>
  <si>
    <t xml:space="preserve">TUNNUSLUVUT </t>
  </si>
  <si>
    <t xml:space="preserve">Yritysten lukumäärä </t>
  </si>
  <si>
    <t xml:space="preserve">Jalostusarvo </t>
  </si>
  <si>
    <t xml:space="preserve">Henkilöstön lkm yhteensä </t>
  </si>
  <si>
    <t xml:space="preserve">Aineelliset nettoinvestoinnit </t>
  </si>
  <si>
    <t xml:space="preserve">Liikevaihto/henkilöstö </t>
  </si>
  <si>
    <t xml:space="preserve">Jalostusarvo/henkilöstökulut </t>
  </si>
  <si>
    <t xml:space="preserve">Käyttökate-% </t>
  </si>
  <si>
    <t xml:space="preserve">Kokonaistulos-% </t>
  </si>
  <si>
    <t xml:space="preserve">Kokonaispääoman tuotto-% </t>
  </si>
  <si>
    <t xml:space="preserve">Omavaraisuusaste, % </t>
  </si>
  <si>
    <t xml:space="preserve">Kokonaisvelat/liikevaihto, % </t>
  </si>
  <si>
    <t>KOKO YRITYSSEKTORI (StatFin)</t>
  </si>
  <si>
    <t>TULOSLASKELMA</t>
  </si>
  <si>
    <t>Liiketoiminnnan tuotot yhteensä</t>
  </si>
  <si>
    <t>MYYNTIKATE</t>
  </si>
  <si>
    <t>Bruttokate/henkilöstökulut (HCROI)</t>
  </si>
  <si>
    <t>Staff costs</t>
  </si>
  <si>
    <t>Liikevaihto per työntekijä</t>
  </si>
  <si>
    <t>HCRV</t>
  </si>
  <si>
    <t>Myyntikate per työntekijä</t>
  </si>
  <si>
    <t>Bruttokate/henkilöstömäärä (€/hlö)</t>
  </si>
  <si>
    <t>HCVA per työntekijä</t>
  </si>
  <si>
    <t>HCVA</t>
  </si>
  <si>
    <t>Henkilöstökulut per työntekijä</t>
  </si>
  <si>
    <t>HCCF</t>
  </si>
  <si>
    <t>Liikevaihdon muutos per hlö</t>
  </si>
  <si>
    <t>HCRF change</t>
  </si>
  <si>
    <t>Myyntikate muutos per hlö</t>
  </si>
  <si>
    <t>HCROIF change</t>
  </si>
  <si>
    <t>HCVA muutos per hlö</t>
  </si>
  <si>
    <t>HCVA change</t>
  </si>
  <si>
    <t>Henkilöstökulujen muutos per hlö</t>
  </si>
  <si>
    <t>HCCF change</t>
  </si>
  <si>
    <t>HCROI change</t>
  </si>
  <si>
    <t>Liikevaihtotuottavuuskasvu</t>
  </si>
  <si>
    <t>Human capital revenue productivity growth</t>
  </si>
  <si>
    <t>Palkkakulujen osuus henkilöstökuluista</t>
  </si>
  <si>
    <t xml:space="preserve"> </t>
  </si>
  <si>
    <t>Kaikki yritykset</t>
  </si>
  <si>
    <t>A-S Koko yrityssektori</t>
  </si>
  <si>
    <t>Liiketoiminnan muut tuotot (pl. käyttöom. myyntiv.ja fuusiov.)</t>
  </si>
  <si>
    <t>Liiketoiminnan muut kulut (pl. käyttöom.myyntitap.ja fuusiotap.)</t>
  </si>
  <si>
    <t>Valmistevarastojen lisäys, vähennys</t>
  </si>
  <si>
    <t>Rahoitustuotot</t>
  </si>
  <si>
    <t>Rahoituskulut</t>
  </si>
  <si>
    <t>Verot</t>
  </si>
  <si>
    <t>NETTOTULOS</t>
  </si>
  <si>
    <t>Satunnaiset tuotot</t>
  </si>
  <si>
    <t>Satunnaiset kulut</t>
  </si>
  <si>
    <t>Käyttöomaisuuden myyntivoitot ja fuusiovoitot</t>
  </si>
  <si>
    <t>Käyttöomaisuuden myyntitappiot ja fuusiotappiot</t>
  </si>
  <si>
    <t>KOKONAISTULOS</t>
  </si>
  <si>
    <t>Tilinpäätössiirrot yhteensä</t>
  </si>
  <si>
    <t>Laskennallinen palkkakorjaus, palautus</t>
  </si>
  <si>
    <t>TILIKAUDEN TULOS</t>
  </si>
  <si>
    <t>Rahoitustulos</t>
  </si>
  <si>
    <t>Korkotuotot yhteensä</t>
  </si>
  <si>
    <t>Korkokulut yhteensä</t>
  </si>
  <si>
    <t>Maksetut konserniavustukset</t>
  </si>
  <si>
    <t>Saadut konserniavustukset</t>
  </si>
  <si>
    <t>TASEET</t>
  </si>
  <si>
    <t>Pysyvät vastaavat yhteensä</t>
  </si>
  <si>
    <t>Vaihto-omaisuus yhteensä</t>
  </si>
  <si>
    <t>Rahoitusomaisuus yhteensä</t>
  </si>
  <si>
    <t>Vaihtuvat vastaavat yhteensä</t>
  </si>
  <si>
    <t>Vastaavaa yhteensä</t>
  </si>
  <si>
    <t>Oma pääoma yhteensä</t>
  </si>
  <si>
    <t>Tilinpäätössiirtojen kertymä yhteensä</t>
  </si>
  <si>
    <t>Pakolliset varaukset yhteensä</t>
  </si>
  <si>
    <t>Vieras pääoma yhteensä</t>
  </si>
  <si>
    <t>Vastattavaa yhteensä</t>
  </si>
  <si>
    <t>Pääomalaina</t>
  </si>
  <si>
    <t>TUNNUSLUVUT</t>
  </si>
  <si>
    <t>Liiketoiminnan tuotot yhteensä</t>
  </si>
  <si>
    <t>Aineelliset nettoinvestoinnit</t>
  </si>
  <si>
    <t>Rahoitustulos-%</t>
  </si>
  <si>
    <t>Nettotulos-%</t>
  </si>
  <si>
    <t>Kokonaistulos-%</t>
  </si>
  <si>
    <t>Kokonaispääoman tuotto-%</t>
  </si>
  <si>
    <t>Omavaraisuusaste, %</t>
  </si>
  <si>
    <t>Kokonaisvelat/liikevaihto, %</t>
  </si>
  <si>
    <t>010. Väestö työmarkkina-aseman, sukupuolen ja iän mukaan</t>
  </si>
  <si>
    <t>Työlliset, 1000 henkeä</t>
  </si>
  <si>
    <t>Vuosikeskiarvo</t>
  </si>
  <si>
    <t>Sukupuolet yhteensä</t>
  </si>
  <si>
    <t>15-74</t>
  </si>
  <si>
    <t>15-64</t>
  </si>
  <si>
    <t>15-24</t>
  </si>
  <si>
    <t>25-34</t>
  </si>
  <si>
    <t>35-44</t>
  </si>
  <si>
    <t>45-54</t>
  </si>
  <si>
    <t>55-64</t>
  </si>
  <si>
    <t>TYÖELÄMÄN LAADUN ANALYSOINTI HENKILÖSTÖKYSELYN AVULLA</t>
  </si>
  <si>
    <t>Fyysinen ja emotionaalinen turvallisuus</t>
  </si>
  <si>
    <t>I</t>
  </si>
  <si>
    <t>II</t>
  </si>
  <si>
    <t>III</t>
  </si>
  <si>
    <t>Päämäärät ja luovuus</t>
  </si>
  <si>
    <t>Yhteenkuuluvuus ja identiteetti</t>
  </si>
  <si>
    <t>QWL-indeksi</t>
  </si>
  <si>
    <t>Työelämän laadun indeksi</t>
  </si>
  <si>
    <t>FE</t>
  </si>
  <si>
    <t>YI</t>
  </si>
  <si>
    <t>Opetusvideo QWL indeksistä: https://www.youtube.com/watch?v=zJeLuJTNq4E</t>
  </si>
  <si>
    <t>Johtaminen on meillä oikeudenmukaista</t>
  </si>
  <si>
    <t>Koen, että esimieheni luottaa minuun</t>
  </si>
  <si>
    <t>Työyhteisössämme ei sallita muita loukkaavaa käyttäytymistä</t>
  </si>
  <si>
    <t>Osaamiseni riittää työtehtävien hoitamiseen</t>
  </si>
  <si>
    <t>Työpaikan ongelmiin puututaan nopeasti ja tehokkaasti</t>
  </si>
  <si>
    <t>Koen, että työpanostani arvostetaan</t>
  </si>
  <si>
    <t>Esimieheni tukee minua työssäni</t>
  </si>
  <si>
    <t>Meillä on hyvä yhteishenki</t>
  </si>
  <si>
    <t>Minulla on tarpeeksi mahdollisuuksia vaikuttaa työhöni</t>
  </si>
  <si>
    <t>Työprosessimme ovat toimivia ja tehokkaita</t>
  </si>
  <si>
    <t>Tavoitteemme ovat innostavia</t>
  </si>
  <si>
    <t>Esimieheni palkitsee ja kannustaa minua</t>
  </si>
  <si>
    <t>Työpaikan ilmapiiri on innostava</t>
  </si>
  <si>
    <t>Minua kannustetaan osaamisen kehittämiseen</t>
  </si>
  <si>
    <t>Hyödynnämme innovatiivisuutta työn kehittämisessä</t>
  </si>
  <si>
    <t>INFO</t>
  </si>
  <si>
    <t>Motivaatiotekijän kohdentuminen</t>
  </si>
  <si>
    <t>Toteumat</t>
  </si>
  <si>
    <r>
      <t xml:space="preserve">Copyright </t>
    </r>
    <r>
      <rPr>
        <sz val="12"/>
        <rFont val="Calibri"/>
        <family val="2"/>
      </rPr>
      <t xml:space="preserve">©2018, 2019 </t>
    </r>
    <r>
      <rPr>
        <sz val="12"/>
        <rFont val="Arial"/>
        <family val="2"/>
      </rPr>
      <t>Marko Kesti, Copyright info</t>
    </r>
  </si>
  <si>
    <t>PL</t>
  </si>
  <si>
    <t>Huom! Syötä vain C-sarakkeeseen tietoja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</si>
</sst>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
  </numFmts>
  <fonts count="29" x14ac:knownFonts="1">
    <font>
      <sz val="10"/>
      <name val="Arial"/>
    </font>
    <font>
      <sz val="11"/>
      <color theme="1"/>
      <name val="Calibri"/>
      <family val="2"/>
      <scheme val="minor"/>
    </font>
    <font>
      <sz val="10"/>
      <name val="Arial"/>
      <family val="2"/>
    </font>
    <font>
      <b/>
      <sz val="10"/>
      <name val="Arial"/>
      <family val="2"/>
    </font>
    <font>
      <sz val="8"/>
      <name val="Arial"/>
      <family val="2"/>
    </font>
    <font>
      <b/>
      <sz val="12"/>
      <name val="Arial"/>
      <family val="2"/>
    </font>
    <font>
      <b/>
      <sz val="9"/>
      <color indexed="81"/>
      <name val="Tahoma"/>
      <family val="2"/>
    </font>
    <font>
      <sz val="12"/>
      <name val="Arial"/>
      <family val="2"/>
    </font>
    <font>
      <b/>
      <sz val="10"/>
      <color theme="1"/>
      <name val="Arial"/>
      <family val="2"/>
    </font>
    <font>
      <sz val="11"/>
      <name val="Calibri"/>
      <family val="2"/>
      <scheme val="minor"/>
    </font>
    <font>
      <b/>
      <sz val="12"/>
      <color rgb="FF000000"/>
      <name val="Arial"/>
      <family val="2"/>
    </font>
    <font>
      <b/>
      <sz val="10"/>
      <color rgb="FF000000"/>
      <name val="Arial"/>
      <family val="2"/>
    </font>
    <font>
      <sz val="10"/>
      <color rgb="FF000000"/>
      <name val="Arial"/>
      <family val="2"/>
    </font>
    <font>
      <sz val="12"/>
      <color rgb="FFFF0000"/>
      <name val="Arial"/>
      <family val="2"/>
    </font>
    <font>
      <sz val="12"/>
      <color theme="0" tint="-4.9989318521683403E-2"/>
      <name val="Arial"/>
      <family val="2"/>
    </font>
    <font>
      <b/>
      <sz val="12"/>
      <color indexed="81"/>
      <name val="Tahoma"/>
      <family val="2"/>
    </font>
    <font>
      <sz val="12"/>
      <color rgb="FFFF0000"/>
      <name val="Verdana"/>
      <family val="2"/>
    </font>
    <font>
      <sz val="12"/>
      <color theme="0"/>
      <name val="Arial"/>
      <family val="2"/>
    </font>
    <font>
      <sz val="12"/>
      <name val="Calibri"/>
      <family val="2"/>
    </font>
    <font>
      <sz val="12"/>
      <color theme="1"/>
      <name val="Calibri"/>
      <family val="2"/>
      <scheme val="minor"/>
    </font>
    <font>
      <b/>
      <sz val="12"/>
      <color theme="0" tint="-4.9989318521683403E-2"/>
      <name val="Arial"/>
      <family val="2"/>
    </font>
    <font>
      <b/>
      <sz val="12"/>
      <color rgb="FFFF0000"/>
      <name val="Arial"/>
      <family val="2"/>
    </font>
    <font>
      <sz val="11"/>
      <color theme="0"/>
      <name val="Calibri"/>
      <family val="2"/>
      <scheme val="minor"/>
    </font>
    <font>
      <b/>
      <sz val="12"/>
      <color rgb="FF00B050"/>
      <name val="Arial"/>
      <family val="2"/>
    </font>
    <font>
      <sz val="12"/>
      <color rgb="FF00B050"/>
      <name val="Verdana"/>
      <family val="2"/>
    </font>
    <font>
      <b/>
      <sz val="12"/>
      <color theme="0"/>
      <name val="Arial"/>
      <family val="2"/>
    </font>
    <font>
      <b/>
      <sz val="12"/>
      <color rgb="FF0070C0"/>
      <name val="Arial"/>
      <family val="2"/>
    </font>
    <font>
      <sz val="12"/>
      <color rgb="FF0070C0"/>
      <name val="Verdana"/>
      <family val="2"/>
    </font>
    <font>
      <sz val="10"/>
      <color theme="0"/>
      <name val="Arial"/>
      <family val="2"/>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EEEEEE"/>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6"/>
      </patternFill>
    </fill>
    <fill>
      <patternFill patternType="solid">
        <fgColor theme="6" tint="0.59999389629810485"/>
        <bgColor indexed="64"/>
      </patternFill>
    </fill>
    <fill>
      <patternFill patternType="solid">
        <fgColor rgb="FF00B050"/>
        <bgColor indexed="64"/>
      </patternFill>
    </fill>
    <fill>
      <patternFill patternType="solid">
        <fgColor theme="4"/>
      </patternFill>
    </fill>
    <fill>
      <patternFill patternType="solid">
        <fgColor theme="4" tint="0.59999389629810485"/>
        <bgColor indexed="65"/>
      </patternFill>
    </fill>
  </fills>
  <borders count="3">
    <border>
      <left/>
      <right/>
      <top/>
      <bottom/>
      <diagonal/>
    </border>
    <border>
      <left/>
      <right/>
      <top/>
      <bottom style="thin">
        <color indexed="64"/>
      </bottom>
      <diagonal/>
    </border>
    <border>
      <left/>
      <right/>
      <top style="thin">
        <color indexed="64"/>
      </top>
      <bottom/>
      <diagonal/>
    </border>
  </borders>
  <cellStyleXfs count="5">
    <xf numFmtId="0" fontId="0" fillId="0" borderId="0"/>
    <xf numFmtId="9" fontId="2" fillId="0" borderId="0" applyFont="0" applyFill="0" applyBorder="0" applyAlignment="0" applyProtection="0"/>
    <xf numFmtId="0" fontId="22" fillId="10" borderId="0" applyNumberFormat="0" applyBorder="0" applyAlignment="0" applyProtection="0"/>
    <xf numFmtId="0" fontId="22" fillId="13" borderId="0" applyNumberFormat="0" applyBorder="0" applyAlignment="0" applyProtection="0"/>
    <xf numFmtId="0" fontId="1" fillId="14" borderId="0" applyNumberFormat="0" applyBorder="0" applyAlignment="0" applyProtection="0"/>
  </cellStyleXfs>
  <cellXfs count="82">
    <xf numFmtId="0" fontId="0" fillId="0" borderId="0" xfId="0"/>
    <xf numFmtId="0" fontId="0" fillId="0" borderId="0" xfId="0" applyAlignment="1">
      <alignment horizontal="center"/>
    </xf>
    <xf numFmtId="0" fontId="3" fillId="0" borderId="0" xfId="0" applyFont="1" applyAlignment="1">
      <alignment horizontal="center"/>
    </xf>
    <xf numFmtId="0" fontId="3" fillId="0" borderId="0" xfId="0" applyFont="1"/>
    <xf numFmtId="3" fontId="3" fillId="0" borderId="0" xfId="0" applyNumberFormat="1" applyFont="1" applyAlignment="1">
      <alignment horizontal="center"/>
    </xf>
    <xf numFmtId="3" fontId="0" fillId="0" borderId="0" xfId="0" applyNumberFormat="1" applyAlignment="1">
      <alignment horizontal="center"/>
    </xf>
    <xf numFmtId="0" fontId="3" fillId="0" borderId="0" xfId="0" applyFont="1" applyAlignment="1">
      <alignment horizontal="right"/>
    </xf>
    <xf numFmtId="10" fontId="0" fillId="0" borderId="0" xfId="1" applyNumberFormat="1" applyFont="1" applyAlignment="1">
      <alignment horizontal="center"/>
    </xf>
    <xf numFmtId="0" fontId="9" fillId="0" borderId="0" xfId="0" applyFont="1"/>
    <xf numFmtId="4" fontId="3" fillId="0" borderId="0" xfId="0" applyNumberFormat="1" applyFont="1" applyAlignment="1">
      <alignment horizontal="center"/>
    </xf>
    <xf numFmtId="164" fontId="0" fillId="0" borderId="0" xfId="1" applyNumberFormat="1" applyFont="1" applyAlignment="1">
      <alignment horizontal="center"/>
    </xf>
    <xf numFmtId="4" fontId="0" fillId="0" borderId="0" xfId="0" applyNumberFormat="1" applyAlignment="1">
      <alignment horizontal="center"/>
    </xf>
    <xf numFmtId="0" fontId="9" fillId="0" borderId="0" xfId="0" applyFont="1" applyAlignment="1">
      <alignment horizontal="center"/>
    </xf>
    <xf numFmtId="0" fontId="8" fillId="6" borderId="0" xfId="0" applyFont="1" applyFill="1" applyAlignment="1">
      <alignment horizontal="center" vertical="center" wrapText="1"/>
    </xf>
    <xf numFmtId="0" fontId="11" fillId="6" borderId="0" xfId="0" applyFont="1" applyFill="1" applyAlignment="1">
      <alignment horizontal="left" vertical="top" wrapText="1"/>
    </xf>
    <xf numFmtId="0" fontId="12" fillId="5" borderId="0" xfId="0" applyFont="1" applyFill="1" applyAlignment="1">
      <alignment horizontal="right" vertical="top" wrapText="1"/>
    </xf>
    <xf numFmtId="0" fontId="12" fillId="6" borderId="0" xfId="0" applyFont="1" applyFill="1" applyAlignment="1">
      <alignment horizontal="left" vertical="top" wrapText="1"/>
    </xf>
    <xf numFmtId="0" fontId="12" fillId="6" borderId="0" xfId="0" applyFont="1" applyFill="1" applyAlignment="1">
      <alignment horizontal="left" vertical="top" wrapText="1" indent="1"/>
    </xf>
    <xf numFmtId="0" fontId="12" fillId="6" borderId="0" xfId="0" applyFont="1" applyFill="1" applyAlignment="1">
      <alignment horizontal="left" vertical="top" wrapText="1" indent="2"/>
    </xf>
    <xf numFmtId="3" fontId="12" fillId="5" borderId="0" xfId="0" applyNumberFormat="1" applyFont="1" applyFill="1" applyAlignment="1">
      <alignment horizontal="right" vertical="top"/>
    </xf>
    <xf numFmtId="0" fontId="12" fillId="5" borderId="0" xfId="0" applyFont="1" applyFill="1" applyAlignment="1">
      <alignment horizontal="right" vertical="top"/>
    </xf>
    <xf numFmtId="3" fontId="12" fillId="5" borderId="0" xfId="0" applyNumberFormat="1" applyFont="1" applyFill="1" applyAlignment="1">
      <alignment horizontal="right" vertical="top" wrapText="1"/>
    </xf>
    <xf numFmtId="0" fontId="0" fillId="0" borderId="0" xfId="0" applyAlignment="1">
      <alignment horizontal="left"/>
    </xf>
    <xf numFmtId="0" fontId="7" fillId="3" borderId="0" xfId="0" applyFont="1" applyFill="1"/>
    <xf numFmtId="0" fontId="16" fillId="0" borderId="0" xfId="0" applyFont="1" applyFill="1" applyAlignment="1">
      <alignment horizontal="left" vertical="top" wrapText="1"/>
    </xf>
    <xf numFmtId="0" fontId="7" fillId="3" borderId="0" xfId="0" applyFont="1" applyFill="1" applyAlignment="1">
      <alignment horizontal="center"/>
    </xf>
    <xf numFmtId="0" fontId="5" fillId="3" borderId="0" xfId="0" applyFont="1" applyFill="1"/>
    <xf numFmtId="0" fontId="5" fillId="3" borderId="0" xfId="0" applyFont="1" applyFill="1" applyAlignment="1">
      <alignment horizontal="left"/>
    </xf>
    <xf numFmtId="0" fontId="13" fillId="2" borderId="0" xfId="0" applyFont="1" applyFill="1"/>
    <xf numFmtId="0" fontId="17" fillId="2" borderId="0" xfId="0" applyFont="1" applyFill="1"/>
    <xf numFmtId="0" fontId="7" fillId="0" borderId="0" xfId="0" applyFont="1"/>
    <xf numFmtId="0" fontId="7" fillId="3" borderId="0" xfId="0" applyFont="1" applyFill="1" applyAlignment="1">
      <alignment horizontal="left"/>
    </xf>
    <xf numFmtId="0" fontId="7" fillId="3" borderId="1" xfId="0" applyFont="1" applyFill="1" applyBorder="1" applyAlignment="1">
      <alignment horizontal="center"/>
    </xf>
    <xf numFmtId="0" fontId="7" fillId="3" borderId="1" xfId="0" applyFont="1" applyFill="1" applyBorder="1"/>
    <xf numFmtId="0" fontId="13" fillId="2" borderId="0" xfId="0" applyFont="1" applyFill="1" applyBorder="1"/>
    <xf numFmtId="0" fontId="7" fillId="0" borderId="0" xfId="0" applyFont="1" applyAlignment="1">
      <alignment horizontal="center"/>
    </xf>
    <xf numFmtId="0" fontId="5" fillId="0" borderId="0" xfId="0" applyFont="1"/>
    <xf numFmtId="2" fontId="5" fillId="7" borderId="0" xfId="0" applyNumberFormat="1" applyFont="1" applyFill="1" applyAlignment="1">
      <alignment horizontal="center"/>
    </xf>
    <xf numFmtId="49" fontId="7" fillId="0" borderId="0" xfId="0" applyNumberFormat="1" applyFont="1" applyAlignment="1">
      <alignment horizontal="center"/>
    </xf>
    <xf numFmtId="9" fontId="17" fillId="0" borderId="0" xfId="1" applyFont="1" applyAlignment="1">
      <alignment horizontal="center"/>
    </xf>
    <xf numFmtId="9" fontId="7" fillId="4" borderId="0" xfId="0" applyNumberFormat="1" applyFont="1" applyFill="1" applyBorder="1" applyAlignment="1">
      <alignment horizontal="center"/>
    </xf>
    <xf numFmtId="0" fontId="19" fillId="0" borderId="0" xfId="0" applyFont="1" applyFill="1"/>
    <xf numFmtId="9" fontId="7" fillId="0" borderId="0" xfId="0" applyNumberFormat="1" applyFont="1" applyFill="1" applyBorder="1" applyAlignment="1">
      <alignment horizontal="center"/>
    </xf>
    <xf numFmtId="0" fontId="17" fillId="0" borderId="0" xfId="0" applyFont="1" applyAlignment="1">
      <alignment horizontal="center"/>
    </xf>
    <xf numFmtId="9" fontId="5" fillId="0" borderId="0" xfId="0" applyNumberFormat="1" applyFont="1" applyAlignment="1">
      <alignment horizontal="center"/>
    </xf>
    <xf numFmtId="0" fontId="5" fillId="3" borderId="0" xfId="0" applyFont="1" applyFill="1" applyAlignment="1">
      <alignment horizontal="right"/>
    </xf>
    <xf numFmtId="2" fontId="21" fillId="2" borderId="0" xfId="0" applyNumberFormat="1" applyFont="1" applyFill="1" applyBorder="1" applyAlignment="1">
      <alignment horizontal="center"/>
    </xf>
    <xf numFmtId="9" fontId="17" fillId="2" borderId="0" xfId="0" applyNumberFormat="1" applyFont="1" applyFill="1"/>
    <xf numFmtId="2" fontId="17" fillId="2" borderId="0" xfId="0" applyNumberFormat="1" applyFont="1" applyFill="1"/>
    <xf numFmtId="9" fontId="7" fillId="0" borderId="0" xfId="0" applyNumberFormat="1" applyFont="1"/>
    <xf numFmtId="2" fontId="7" fillId="0" borderId="0" xfId="0" applyNumberFormat="1" applyFont="1"/>
    <xf numFmtId="0" fontId="7" fillId="2" borderId="0" xfId="0" applyFont="1" applyFill="1" applyAlignment="1">
      <alignment horizontal="center"/>
    </xf>
    <xf numFmtId="0" fontId="7" fillId="2" borderId="0" xfId="0" applyFont="1" applyFill="1"/>
    <xf numFmtId="164" fontId="7" fillId="2" borderId="0" xfId="0" applyNumberFormat="1" applyFont="1" applyFill="1"/>
    <xf numFmtId="0" fontId="13" fillId="0" borderId="0" xfId="0" applyFont="1"/>
    <xf numFmtId="2" fontId="7" fillId="7" borderId="0" xfId="0" applyNumberFormat="1" applyFont="1" applyFill="1" applyAlignment="1" applyProtection="1">
      <alignment horizontal="center"/>
      <protection locked="0"/>
    </xf>
    <xf numFmtId="0" fontId="14" fillId="2" borderId="0" xfId="0" applyFont="1" applyFill="1" applyBorder="1" applyAlignment="1" applyProtection="1">
      <alignment horizontal="center"/>
      <protection hidden="1"/>
    </xf>
    <xf numFmtId="2" fontId="14" fillId="2" borderId="0" xfId="0" applyNumberFormat="1" applyFont="1" applyFill="1" applyBorder="1" applyAlignment="1" applyProtection="1">
      <alignment horizontal="center"/>
      <protection hidden="1"/>
    </xf>
    <xf numFmtId="0" fontId="14" fillId="2" borderId="0" xfId="0" applyFont="1" applyFill="1" applyBorder="1" applyProtection="1">
      <protection hidden="1"/>
    </xf>
    <xf numFmtId="2" fontId="20" fillId="2" borderId="0" xfId="0" applyNumberFormat="1" applyFont="1" applyFill="1" applyBorder="1" applyAlignment="1" applyProtection="1">
      <alignment horizontal="center"/>
      <protection hidden="1"/>
    </xf>
    <xf numFmtId="2" fontId="7" fillId="0" borderId="0" xfId="0" applyNumberFormat="1" applyFont="1" applyFill="1" applyAlignment="1" applyProtection="1">
      <alignment horizontal="center"/>
      <protection locked="0"/>
    </xf>
    <xf numFmtId="0" fontId="7" fillId="9" borderId="0" xfId="0" applyFont="1" applyFill="1" applyBorder="1" applyAlignment="1">
      <alignment horizontal="center"/>
    </xf>
    <xf numFmtId="0" fontId="7" fillId="9" borderId="0" xfId="0" applyFont="1" applyFill="1"/>
    <xf numFmtId="0" fontId="7" fillId="9" borderId="0" xfId="0" applyFont="1" applyFill="1" applyAlignment="1">
      <alignment horizontal="center"/>
    </xf>
    <xf numFmtId="0" fontId="7" fillId="9" borderId="0" xfId="0" applyFont="1" applyFill="1" applyAlignment="1">
      <alignment horizontal="right"/>
    </xf>
    <xf numFmtId="164" fontId="5" fillId="9" borderId="0" xfId="1" applyNumberFormat="1" applyFont="1" applyFill="1" applyAlignment="1">
      <alignment horizontal="center"/>
    </xf>
    <xf numFmtId="0" fontId="21" fillId="0" borderId="0" xfId="0" applyFont="1"/>
    <xf numFmtId="0" fontId="23" fillId="0" borderId="0" xfId="0" applyFont="1"/>
    <xf numFmtId="0" fontId="24" fillId="0" borderId="0" xfId="0" applyFont="1"/>
    <xf numFmtId="9" fontId="7" fillId="11" borderId="0" xfId="0" applyNumberFormat="1" applyFont="1" applyFill="1" applyBorder="1" applyAlignment="1">
      <alignment horizontal="center"/>
    </xf>
    <xf numFmtId="9" fontId="25" fillId="0" borderId="0" xfId="0" applyNumberFormat="1" applyFont="1" applyFill="1" applyBorder="1" applyAlignment="1">
      <alignment horizontal="center"/>
    </xf>
    <xf numFmtId="9" fontId="25" fillId="0" borderId="0" xfId="0" applyNumberFormat="1" applyFont="1" applyAlignment="1">
      <alignment horizontal="center"/>
    </xf>
    <xf numFmtId="0" fontId="7" fillId="0" borderId="2"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Alignment="1">
      <alignment horizontal="right"/>
    </xf>
    <xf numFmtId="0" fontId="10" fillId="5" borderId="0" xfId="0" applyFont="1" applyFill="1" applyAlignment="1">
      <alignment horizontal="left" vertical="center" wrapText="1"/>
    </xf>
    <xf numFmtId="0" fontId="26" fillId="0" borderId="0" xfId="0" applyFont="1"/>
    <xf numFmtId="0" fontId="27" fillId="0" borderId="0" xfId="0" applyFont="1"/>
    <xf numFmtId="9" fontId="1" fillId="14" borderId="0" xfId="4" applyNumberFormat="1" applyBorder="1" applyAlignment="1">
      <alignment horizontal="center"/>
    </xf>
    <xf numFmtId="0" fontId="28" fillId="8" borderId="1" xfId="0" applyFont="1" applyFill="1" applyBorder="1" applyAlignment="1">
      <alignment horizontal="center" vertical="center"/>
    </xf>
    <xf numFmtId="0" fontId="28" fillId="13" borderId="1" xfId="3" applyFont="1" applyBorder="1" applyAlignment="1">
      <alignment horizontal="center" vertical="center"/>
    </xf>
    <xf numFmtId="0" fontId="28" fillId="12" borderId="1" xfId="2" applyFont="1" applyFill="1" applyBorder="1" applyAlignment="1">
      <alignment horizontal="center" vertical="center"/>
    </xf>
  </cellXfs>
  <cellStyles count="5">
    <cellStyle name="40% - Accent1" xfId="4" builtinId="31"/>
    <cellStyle name="Accent1" xfId="3" builtinId="29"/>
    <cellStyle name="Accent3" xfId="2" builtinId="37"/>
    <cellStyle name="Normal" xfId="0" builtinId="0"/>
    <cellStyle name="Percent" xfId="1" builtinId="5"/>
  </cellStyles>
  <dxfs count="0"/>
  <tableStyles count="0" defaultTableStyle="TableStyleMedium9" defaultPivotStyle="PivotStyleLight16"/>
  <colors>
    <mruColors>
      <color rgb="FFE4E4E4"/>
      <color rgb="FFFF7C80"/>
      <color rgb="FFFF0066"/>
      <color rgb="FFF7F7F7"/>
      <color rgb="FFFFFF99"/>
      <color rgb="FFE8F5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186236554017133E-2"/>
          <c:y val="3.5414735837446157E-2"/>
          <c:w val="0.72155145508475582"/>
          <c:h val="0.92917052832510771"/>
        </c:manualLayout>
      </c:layout>
      <c:lineChart>
        <c:grouping val="standard"/>
        <c:varyColors val="0"/>
        <c:ser>
          <c:idx val="0"/>
          <c:order val="0"/>
          <c:tx>
            <c:v>HCRF change</c:v>
          </c:tx>
          <c:cat>
            <c:numLit>
              <c:formatCode>General</c:formatCode>
              <c:ptCount val="4"/>
              <c:pt idx="0">
                <c:v>2007</c:v>
              </c:pt>
              <c:pt idx="1">
                <c:v>2008</c:v>
              </c:pt>
              <c:pt idx="2">
                <c:v>2009</c:v>
              </c:pt>
              <c:pt idx="3">
                <c:v>2010</c:v>
              </c:pt>
            </c:numLit>
          </c:cat>
          <c:val>
            <c:numLit>
              <c:formatCode>General</c:formatCode>
              <c:ptCount val="4"/>
              <c:pt idx="0">
                <c:v>4.1503846517332105E-2</c:v>
              </c:pt>
              <c:pt idx="1">
                <c:v>4.4651923770184877E-2</c:v>
              </c:pt>
              <c:pt idx="2">
                <c:v>-0.11338613136324749</c:v>
              </c:pt>
              <c:pt idx="3">
                <c:v>6.7188900764625817E-2</c:v>
              </c:pt>
            </c:numLit>
          </c:val>
          <c:smooth val="0"/>
          <c:extLst>
            <c:ext xmlns:c16="http://schemas.microsoft.com/office/drawing/2014/chart" uri="{C3380CC4-5D6E-409C-BE32-E72D297353CC}">
              <c16:uniqueId val="{00000000-F53E-4DF0-A131-8BFB6BA1E2E0}"/>
            </c:ext>
          </c:extLst>
        </c:ser>
        <c:ser>
          <c:idx val="2"/>
          <c:order val="1"/>
          <c:tx>
            <c:v>HCVA change</c:v>
          </c:tx>
          <c:cat>
            <c:numLit>
              <c:formatCode>General</c:formatCode>
              <c:ptCount val="4"/>
              <c:pt idx="0">
                <c:v>2007</c:v>
              </c:pt>
              <c:pt idx="1">
                <c:v>2008</c:v>
              </c:pt>
              <c:pt idx="2">
                <c:v>2009</c:v>
              </c:pt>
              <c:pt idx="3">
                <c:v>2010</c:v>
              </c:pt>
            </c:numLit>
          </c:cat>
          <c:val>
            <c:numLit>
              <c:formatCode>General</c:formatCode>
              <c:ptCount val="4"/>
              <c:pt idx="0">
                <c:v>5.0897179923380768E-2</c:v>
              </c:pt>
              <c:pt idx="1">
                <c:v>3.7094890441484261E-3</c:v>
              </c:pt>
              <c:pt idx="2">
                <c:v>-7.2408273031408843E-2</c:v>
              </c:pt>
              <c:pt idx="3">
                <c:v>5.5696966506075626E-2</c:v>
              </c:pt>
            </c:numLit>
          </c:val>
          <c:smooth val="0"/>
          <c:extLst>
            <c:ext xmlns:c16="http://schemas.microsoft.com/office/drawing/2014/chart" uri="{C3380CC4-5D6E-409C-BE32-E72D297353CC}">
              <c16:uniqueId val="{00000001-F53E-4DF0-A131-8BFB6BA1E2E0}"/>
            </c:ext>
          </c:extLst>
        </c:ser>
        <c:ser>
          <c:idx val="3"/>
          <c:order val="2"/>
          <c:tx>
            <c:v>HCCF change</c:v>
          </c:tx>
          <c:cat>
            <c:numLit>
              <c:formatCode>General</c:formatCode>
              <c:ptCount val="4"/>
              <c:pt idx="0">
                <c:v>2007</c:v>
              </c:pt>
              <c:pt idx="1">
                <c:v>2008</c:v>
              </c:pt>
              <c:pt idx="2">
                <c:v>2009</c:v>
              </c:pt>
              <c:pt idx="3">
                <c:v>2010</c:v>
              </c:pt>
            </c:numLit>
          </c:cat>
          <c:val>
            <c:numLit>
              <c:formatCode>General</c:formatCode>
              <c:ptCount val="4"/>
              <c:pt idx="0">
                <c:v>3.7639523251572847E-2</c:v>
              </c:pt>
              <c:pt idx="1">
                <c:v>6.5901825566097735E-2</c:v>
              </c:pt>
              <c:pt idx="2">
                <c:v>-4.8394698215469233E-3</c:v>
              </c:pt>
              <c:pt idx="3">
                <c:v>1.0192483888905507E-2</c:v>
              </c:pt>
            </c:numLit>
          </c:val>
          <c:smooth val="0"/>
          <c:extLst>
            <c:ext xmlns:c16="http://schemas.microsoft.com/office/drawing/2014/chart" uri="{C3380CC4-5D6E-409C-BE32-E72D297353CC}">
              <c16:uniqueId val="{00000002-F53E-4DF0-A131-8BFB6BA1E2E0}"/>
            </c:ext>
          </c:extLst>
        </c:ser>
        <c:ser>
          <c:idx val="4"/>
          <c:order val="3"/>
          <c:tx>
            <c:v>HCROI change</c:v>
          </c:tx>
          <c:cat>
            <c:numLit>
              <c:formatCode>General</c:formatCode>
              <c:ptCount val="4"/>
              <c:pt idx="0">
                <c:v>2007</c:v>
              </c:pt>
              <c:pt idx="1">
                <c:v>2008</c:v>
              </c:pt>
              <c:pt idx="2">
                <c:v>2009</c:v>
              </c:pt>
              <c:pt idx="3">
                <c:v>2010</c:v>
              </c:pt>
            </c:numLit>
          </c:cat>
          <c:val>
            <c:numLit>
              <c:formatCode>General</c:formatCode>
              <c:ptCount val="4"/>
              <c:pt idx="0">
                <c:v>1.5757243105705115E-2</c:v>
              </c:pt>
              <c:pt idx="1">
                <c:v>-2.2854215275648668E-2</c:v>
              </c:pt>
              <c:pt idx="2">
                <c:v>-4.8803119775554599E-2</c:v>
              </c:pt>
              <c:pt idx="3">
                <c:v>3.3426814817604941E-2</c:v>
              </c:pt>
            </c:numLit>
          </c:val>
          <c:smooth val="0"/>
          <c:extLst>
            <c:ext xmlns:c16="http://schemas.microsoft.com/office/drawing/2014/chart" uri="{C3380CC4-5D6E-409C-BE32-E72D297353CC}">
              <c16:uniqueId val="{00000003-F53E-4DF0-A131-8BFB6BA1E2E0}"/>
            </c:ext>
          </c:extLst>
        </c:ser>
        <c:dLbls>
          <c:showLegendKey val="0"/>
          <c:showVal val="0"/>
          <c:showCatName val="0"/>
          <c:showSerName val="0"/>
          <c:showPercent val="0"/>
          <c:showBubbleSize val="0"/>
        </c:dLbls>
        <c:marker val="1"/>
        <c:smooth val="0"/>
        <c:axId val="229002736"/>
        <c:axId val="229002344"/>
      </c:lineChart>
      <c:catAx>
        <c:axId val="229002736"/>
        <c:scaling>
          <c:orientation val="minMax"/>
        </c:scaling>
        <c:delete val="0"/>
        <c:axPos val="b"/>
        <c:majorGridlines/>
        <c:numFmt formatCode="General" sourceLinked="1"/>
        <c:majorTickMark val="out"/>
        <c:minorTickMark val="none"/>
        <c:tickLblPos val="nextTo"/>
        <c:crossAx val="229002344"/>
        <c:crosses val="autoZero"/>
        <c:auto val="1"/>
        <c:lblAlgn val="ctr"/>
        <c:lblOffset val="100"/>
        <c:noMultiLvlLbl val="0"/>
      </c:catAx>
      <c:valAx>
        <c:axId val="229002344"/>
        <c:scaling>
          <c:orientation val="minMax"/>
        </c:scaling>
        <c:delete val="0"/>
        <c:axPos val="l"/>
        <c:majorGridlines/>
        <c:numFmt formatCode="General" sourceLinked="1"/>
        <c:majorTickMark val="out"/>
        <c:minorTickMark val="none"/>
        <c:tickLblPos val="nextTo"/>
        <c:txPr>
          <a:bodyPr/>
          <a:lstStyle/>
          <a:p>
            <a:pPr>
              <a:defRPr sz="1200"/>
            </a:pPr>
            <a:endParaRPr lang="fi-FI"/>
          </a:p>
        </c:txPr>
        <c:crossAx val="229002736"/>
        <c:crosses val="autoZero"/>
        <c:crossBetween val="between"/>
      </c:valAx>
    </c:plotArea>
    <c:legend>
      <c:legendPos val="r"/>
      <c:layout>
        <c:manualLayout>
          <c:xMode val="edge"/>
          <c:yMode val="edge"/>
          <c:x val="0.71255251771188755"/>
          <c:y val="0.54466634408128956"/>
          <c:w val="0.2032153166333534"/>
          <c:h val="0.30545315913723081"/>
        </c:manualLayout>
      </c:layout>
      <c:overlay val="0"/>
      <c:spPr>
        <a:solidFill>
          <a:sysClr val="window" lastClr="FFFFFF"/>
        </a:solidFill>
      </c:spPr>
      <c:txPr>
        <a:bodyPr/>
        <a:lstStyle/>
        <a:p>
          <a:pPr>
            <a:defRPr sz="1200"/>
          </a:pPr>
          <a:endParaRPr lang="fi-FI"/>
        </a:p>
      </c:tx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v>Bruttokate/henkilöstökulut (HCROI)</c:v>
          </c:tx>
          <c:cat>
            <c:numLit>
              <c:formatCode>General</c:formatCode>
              <c:ptCount val="5"/>
              <c:pt idx="0">
                <c:v>2006</c:v>
              </c:pt>
              <c:pt idx="1">
                <c:v>2007</c:v>
              </c:pt>
              <c:pt idx="2">
                <c:v>2008</c:v>
              </c:pt>
              <c:pt idx="3">
                <c:v>2009</c:v>
              </c:pt>
              <c:pt idx="4">
                <c:v>2010</c:v>
              </c:pt>
            </c:numLit>
          </c:cat>
          <c:val>
            <c:numLit>
              <c:formatCode>General</c:formatCode>
              <c:ptCount val="5"/>
              <c:pt idx="0">
                <c:v>2.6803001909159203</c:v>
              </c:pt>
              <c:pt idx="1">
                <c:v>2.7225343326204503</c:v>
              </c:pt>
              <c:pt idx="2">
                <c:v>2.6603129468873981</c:v>
              </c:pt>
              <c:pt idx="3">
                <c:v>2.5304813754999937</c:v>
              </c:pt>
              <c:pt idx="4">
                <c:v>2.6150673078382303</c:v>
              </c:pt>
            </c:numLit>
          </c:val>
          <c:smooth val="0"/>
          <c:extLst>
            <c:ext xmlns:c16="http://schemas.microsoft.com/office/drawing/2014/chart" uri="{C3380CC4-5D6E-409C-BE32-E72D297353CC}">
              <c16:uniqueId val="{00000000-30AB-4AE7-8D54-53512F439A9F}"/>
            </c:ext>
          </c:extLst>
        </c:ser>
        <c:dLbls>
          <c:showLegendKey val="0"/>
          <c:showVal val="0"/>
          <c:showCatName val="0"/>
          <c:showSerName val="0"/>
          <c:showPercent val="0"/>
          <c:showBubbleSize val="0"/>
        </c:dLbls>
        <c:marker val="1"/>
        <c:smooth val="0"/>
        <c:axId val="229168728"/>
        <c:axId val="229169120"/>
      </c:lineChart>
      <c:catAx>
        <c:axId val="229168728"/>
        <c:scaling>
          <c:orientation val="minMax"/>
        </c:scaling>
        <c:delete val="0"/>
        <c:axPos val="b"/>
        <c:majorGridlines/>
        <c:numFmt formatCode="General" sourceLinked="1"/>
        <c:majorTickMark val="out"/>
        <c:minorTickMark val="none"/>
        <c:tickLblPos val="nextTo"/>
        <c:txPr>
          <a:bodyPr/>
          <a:lstStyle/>
          <a:p>
            <a:pPr>
              <a:defRPr sz="1200"/>
            </a:pPr>
            <a:endParaRPr lang="fi-FI"/>
          </a:p>
        </c:txPr>
        <c:crossAx val="229169120"/>
        <c:crosses val="autoZero"/>
        <c:auto val="1"/>
        <c:lblAlgn val="ctr"/>
        <c:lblOffset val="100"/>
        <c:noMultiLvlLbl val="0"/>
      </c:catAx>
      <c:valAx>
        <c:axId val="229169120"/>
        <c:scaling>
          <c:orientation val="minMax"/>
        </c:scaling>
        <c:delete val="0"/>
        <c:axPos val="l"/>
        <c:majorGridlines/>
        <c:numFmt formatCode="General" sourceLinked="1"/>
        <c:majorTickMark val="out"/>
        <c:minorTickMark val="none"/>
        <c:tickLblPos val="nextTo"/>
        <c:txPr>
          <a:bodyPr/>
          <a:lstStyle/>
          <a:p>
            <a:pPr>
              <a:defRPr sz="1200"/>
            </a:pPr>
            <a:endParaRPr lang="fi-FI"/>
          </a:p>
        </c:txPr>
        <c:crossAx val="229168728"/>
        <c:crosses val="autoZero"/>
        <c:crossBetween val="between"/>
      </c:valAx>
    </c:plotArea>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v>Bruttokate/henkilöstömäärä (€/hlö)</c:v>
          </c:tx>
          <c:cat>
            <c:numLit>
              <c:formatCode>General</c:formatCode>
              <c:ptCount val="5"/>
              <c:pt idx="0">
                <c:v>2006</c:v>
              </c:pt>
              <c:pt idx="1">
                <c:v>2007</c:v>
              </c:pt>
              <c:pt idx="2">
                <c:v>2008</c:v>
              </c:pt>
              <c:pt idx="3">
                <c:v>2009</c:v>
              </c:pt>
              <c:pt idx="4">
                <c:v>2010</c:v>
              </c:pt>
            </c:numLit>
          </c:cat>
          <c:val>
            <c:numLit>
              <c:formatCode>General</c:formatCode>
              <c:ptCount val="5"/>
              <c:pt idx="0">
                <c:v>101422.73488754878</c:v>
              </c:pt>
              <c:pt idx="1">
                <c:v>106756.09108483385</c:v>
              </c:pt>
              <c:pt idx="2">
                <c:v>110949.98742451135</c:v>
              </c:pt>
              <c:pt idx="3">
                <c:v>105108.64074569504</c:v>
              </c:pt>
              <c:pt idx="4">
                <c:v>109393.40450379527</c:v>
              </c:pt>
            </c:numLit>
          </c:val>
          <c:smooth val="0"/>
          <c:extLst>
            <c:ext xmlns:c16="http://schemas.microsoft.com/office/drawing/2014/chart" uri="{C3380CC4-5D6E-409C-BE32-E72D297353CC}">
              <c16:uniqueId val="{00000000-53B2-4B93-A803-A308FDCE2389}"/>
            </c:ext>
          </c:extLst>
        </c:ser>
        <c:dLbls>
          <c:showLegendKey val="0"/>
          <c:showVal val="0"/>
          <c:showCatName val="0"/>
          <c:showSerName val="0"/>
          <c:showPercent val="0"/>
          <c:showBubbleSize val="0"/>
        </c:dLbls>
        <c:marker val="1"/>
        <c:smooth val="0"/>
        <c:axId val="229165984"/>
        <c:axId val="202404720"/>
      </c:lineChart>
      <c:catAx>
        <c:axId val="229165984"/>
        <c:scaling>
          <c:orientation val="minMax"/>
        </c:scaling>
        <c:delete val="0"/>
        <c:axPos val="b"/>
        <c:majorGridlines/>
        <c:numFmt formatCode="General" sourceLinked="1"/>
        <c:majorTickMark val="out"/>
        <c:minorTickMark val="none"/>
        <c:tickLblPos val="nextTo"/>
        <c:txPr>
          <a:bodyPr/>
          <a:lstStyle/>
          <a:p>
            <a:pPr>
              <a:defRPr sz="1200"/>
            </a:pPr>
            <a:endParaRPr lang="fi-FI"/>
          </a:p>
        </c:txPr>
        <c:crossAx val="202404720"/>
        <c:crosses val="autoZero"/>
        <c:auto val="1"/>
        <c:lblAlgn val="ctr"/>
        <c:lblOffset val="100"/>
        <c:noMultiLvlLbl val="0"/>
      </c:catAx>
      <c:valAx>
        <c:axId val="202404720"/>
        <c:scaling>
          <c:orientation val="minMax"/>
        </c:scaling>
        <c:delete val="0"/>
        <c:axPos val="l"/>
        <c:majorGridlines/>
        <c:numFmt formatCode="General" sourceLinked="1"/>
        <c:majorTickMark val="out"/>
        <c:minorTickMark val="none"/>
        <c:tickLblPos val="nextTo"/>
        <c:txPr>
          <a:bodyPr/>
          <a:lstStyle/>
          <a:p>
            <a:pPr>
              <a:defRPr sz="1200"/>
            </a:pPr>
            <a:endParaRPr lang="fi-FI"/>
          </a:p>
        </c:txPr>
        <c:crossAx val="229165984"/>
        <c:crosses val="autoZero"/>
        <c:crossBetween val="between"/>
      </c:valAx>
    </c:plotArea>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523876</xdr:colOff>
      <xdr:row>34</xdr:row>
      <xdr:rowOff>112713</xdr:rowOff>
    </xdr:from>
    <xdr:to>
      <xdr:col>19</xdr:col>
      <xdr:colOff>0</xdr:colOff>
      <xdr:row>43</xdr:row>
      <xdr:rowOff>0</xdr:rowOff>
    </xdr:to>
    <xdr:graphicFrame macro="">
      <xdr:nvGraphicFramePr>
        <xdr:cNvPr id="2" name="Kaavi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180974</xdr:colOff>
      <xdr:row>5</xdr:row>
      <xdr:rowOff>161925</xdr:rowOff>
    </xdr:from>
    <xdr:to>
      <xdr:col>17</xdr:col>
      <xdr:colOff>126999</xdr:colOff>
      <xdr:row>20</xdr:row>
      <xdr:rowOff>47625</xdr:rowOff>
    </xdr:to>
    <xdr:graphicFrame macro="">
      <xdr:nvGraphicFramePr>
        <xdr:cNvPr id="3" name="Kaavi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179916</xdr:colOff>
      <xdr:row>20</xdr:row>
      <xdr:rowOff>31750</xdr:rowOff>
    </xdr:from>
    <xdr:to>
      <xdr:col>17</xdr:col>
      <xdr:colOff>126999</xdr:colOff>
      <xdr:row>34</xdr:row>
      <xdr:rowOff>107950</xdr:rowOff>
    </xdr:to>
    <xdr:graphicFrame macro="">
      <xdr:nvGraphicFramePr>
        <xdr:cNvPr id="4" name="Kaavio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48"/>
  <sheetViews>
    <sheetView tabSelected="1" zoomScale="70" zoomScaleNormal="70" workbookViewId="0">
      <selection sqref="A1:G28"/>
    </sheetView>
  </sheetViews>
  <sheetFormatPr defaultColWidth="8.90625" defaultRowHeight="15.5" x14ac:dyDescent="0.35"/>
  <cols>
    <col min="1" max="1" width="3.6328125" style="35" customWidth="1"/>
    <col min="2" max="2" width="89.36328125" style="30" customWidth="1"/>
    <col min="3" max="3" width="7.54296875" style="35" customWidth="1"/>
    <col min="4" max="4" width="4.08984375" style="35" customWidth="1"/>
    <col min="5" max="7" width="11.08984375" style="30" customWidth="1"/>
    <col min="8" max="8" width="3.90625" style="23" customWidth="1"/>
    <col min="9" max="11" width="3" style="54" customWidth="1"/>
    <col min="12" max="12" width="4.453125" style="28" customWidth="1"/>
    <col min="13" max="15" width="8.90625" style="54"/>
    <col min="16" max="19" width="8.90625" style="30"/>
    <col min="20" max="27" width="8.08984375" style="30" customWidth="1"/>
    <col min="28" max="28" width="21.453125" style="30" customWidth="1"/>
    <col min="29" max="29" width="8.08984375" style="30" customWidth="1"/>
    <col min="30" max="30" width="8.08984375" style="28" customWidth="1"/>
    <col min="31" max="31" width="9.08984375" style="54"/>
    <col min="32" max="16384" width="8.90625" style="30"/>
  </cols>
  <sheetData>
    <row r="1" spans="1:42" x14ac:dyDescent="0.35">
      <c r="A1" s="25"/>
      <c r="B1" s="26" t="s">
        <v>121</v>
      </c>
      <c r="C1" s="25"/>
      <c r="D1" s="27"/>
      <c r="E1" s="23"/>
      <c r="F1" s="23"/>
      <c r="G1" s="23"/>
      <c r="I1" s="28"/>
      <c r="J1" s="28"/>
      <c r="K1" s="28"/>
      <c r="M1" s="28"/>
      <c r="N1" s="28"/>
      <c r="O1" s="28"/>
      <c r="P1" s="29"/>
      <c r="Q1" s="29"/>
      <c r="R1" s="29"/>
      <c r="S1" s="29"/>
      <c r="T1" s="29"/>
      <c r="U1" s="29"/>
      <c r="V1" s="29"/>
      <c r="W1" s="29"/>
      <c r="X1" s="29"/>
      <c r="Y1" s="29"/>
      <c r="Z1" s="29"/>
      <c r="AA1" s="29"/>
      <c r="AB1" s="29"/>
      <c r="AC1" s="29"/>
      <c r="AE1" s="28"/>
    </row>
    <row r="2" spans="1:42" x14ac:dyDescent="0.35">
      <c r="A2" s="25"/>
      <c r="B2" s="31" t="s">
        <v>151</v>
      </c>
      <c r="C2" s="25"/>
      <c r="D2" s="27"/>
      <c r="E2" s="23"/>
      <c r="F2" s="23"/>
      <c r="G2" s="23"/>
      <c r="I2" s="28"/>
      <c r="J2" s="28"/>
      <c r="K2" s="28"/>
      <c r="M2" s="28"/>
      <c r="N2" s="28"/>
      <c r="O2" s="28"/>
      <c r="P2" s="29"/>
      <c r="Q2" s="29"/>
      <c r="R2" s="29"/>
      <c r="S2" s="29"/>
      <c r="T2" s="29"/>
      <c r="U2" s="29"/>
      <c r="V2" s="29"/>
      <c r="W2" s="29"/>
      <c r="X2" s="29"/>
      <c r="Y2" s="29"/>
      <c r="Z2" s="29"/>
      <c r="AA2" s="29"/>
      <c r="AB2" s="29"/>
      <c r="AC2" s="29"/>
      <c r="AE2" s="28"/>
    </row>
    <row r="3" spans="1:42" x14ac:dyDescent="0.35">
      <c r="A3" s="32"/>
      <c r="B3" s="33" t="s">
        <v>132</v>
      </c>
      <c r="C3" s="32"/>
      <c r="D3" s="32"/>
      <c r="E3" s="33"/>
      <c r="F3" s="33"/>
      <c r="G3" s="33"/>
      <c r="H3" s="33"/>
      <c r="I3" s="34"/>
      <c r="J3" s="34"/>
      <c r="K3" s="34"/>
      <c r="M3" s="28"/>
      <c r="N3" s="28"/>
      <c r="O3" s="28"/>
      <c r="P3" s="29"/>
      <c r="Q3" s="29"/>
      <c r="R3" s="29"/>
      <c r="S3" s="29"/>
      <c r="T3" s="29"/>
      <c r="U3" s="29"/>
      <c r="V3" s="29"/>
      <c r="W3" s="29"/>
      <c r="X3" s="29"/>
      <c r="Y3" s="29"/>
      <c r="Z3" s="29"/>
      <c r="AA3" s="29"/>
      <c r="AB3" s="29"/>
      <c r="AC3" s="29"/>
      <c r="AE3" s="28"/>
    </row>
    <row r="4" spans="1:42" x14ac:dyDescent="0.35">
      <c r="B4" s="36"/>
      <c r="E4" s="72" t="s">
        <v>149</v>
      </c>
      <c r="F4" s="72"/>
      <c r="G4" s="72"/>
      <c r="I4" s="34"/>
      <c r="J4" s="34"/>
      <c r="K4" s="34"/>
      <c r="M4" s="28"/>
      <c r="N4" s="28"/>
      <c r="O4" s="28"/>
      <c r="P4" s="29"/>
      <c r="Q4" s="29"/>
      <c r="R4" s="29"/>
      <c r="S4" s="29"/>
      <c r="T4" s="29"/>
      <c r="U4" s="29"/>
      <c r="V4" s="29"/>
      <c r="W4" s="29"/>
      <c r="X4" s="29"/>
      <c r="Y4" s="29"/>
      <c r="Z4" s="29"/>
      <c r="AA4" s="29"/>
      <c r="AB4" s="29"/>
      <c r="AC4" s="29"/>
      <c r="AE4" s="28"/>
    </row>
    <row r="5" spans="1:42" x14ac:dyDescent="0.35">
      <c r="B5" s="33" t="s">
        <v>129</v>
      </c>
      <c r="D5" s="35">
        <v>5</v>
      </c>
      <c r="E5" s="73"/>
      <c r="F5" s="73"/>
      <c r="G5" s="73"/>
      <c r="I5" s="34"/>
      <c r="J5" s="34"/>
      <c r="K5" s="34"/>
      <c r="M5" s="28"/>
      <c r="N5" s="28"/>
      <c r="O5" s="28"/>
      <c r="P5" s="29"/>
      <c r="Q5" s="29"/>
      <c r="R5" s="29"/>
      <c r="S5" s="29"/>
      <c r="T5" s="29"/>
      <c r="U5" s="29"/>
      <c r="V5" s="29"/>
      <c r="W5" s="29"/>
      <c r="X5" s="29"/>
      <c r="Y5" s="29"/>
      <c r="Z5" s="29"/>
      <c r="AA5" s="29"/>
      <c r="AB5" s="29"/>
      <c r="AC5" s="29"/>
      <c r="AE5" s="28"/>
    </row>
    <row r="6" spans="1:42" x14ac:dyDescent="0.35">
      <c r="B6" s="66" t="s">
        <v>122</v>
      </c>
      <c r="C6" s="37" t="s">
        <v>148</v>
      </c>
      <c r="E6" s="79" t="s">
        <v>130</v>
      </c>
      <c r="F6" s="80" t="s">
        <v>131</v>
      </c>
      <c r="G6" s="81" t="s">
        <v>152</v>
      </c>
      <c r="I6" s="56" t="s">
        <v>123</v>
      </c>
      <c r="J6" s="56" t="s">
        <v>124</v>
      </c>
      <c r="K6" s="56" t="s">
        <v>125</v>
      </c>
      <c r="M6" s="28"/>
      <c r="N6" s="28"/>
      <c r="O6" s="28"/>
      <c r="P6" s="29"/>
      <c r="Q6" s="29"/>
      <c r="R6" s="29"/>
      <c r="S6" s="29"/>
      <c r="T6" s="29"/>
      <c r="U6" s="29"/>
      <c r="V6" s="29"/>
      <c r="W6" s="29"/>
      <c r="X6" s="29"/>
      <c r="Y6" s="29"/>
      <c r="Z6" s="29"/>
      <c r="AA6" s="29"/>
      <c r="AB6" s="29"/>
      <c r="AC6" s="29"/>
      <c r="AE6" s="28"/>
      <c r="AO6" s="38"/>
      <c r="AP6" s="35"/>
    </row>
    <row r="7" spans="1:42" x14ac:dyDescent="0.35">
      <c r="A7" s="35">
        <v>1</v>
      </c>
      <c r="B7" s="24" t="s">
        <v>133</v>
      </c>
      <c r="C7" s="55">
        <v>3.8</v>
      </c>
      <c r="D7" s="39">
        <f>C7/$D$5</f>
        <v>0.76</v>
      </c>
      <c r="E7" s="40">
        <f t="shared" ref="E7:E11" si="0">D7</f>
        <v>0.76</v>
      </c>
      <c r="F7" s="41"/>
      <c r="G7" s="42"/>
      <c r="I7" s="57">
        <f t="shared" ref="I7:I11" si="1">0.002+1.3*E7-0.61*(E7^2)+0.005*(E7^3)</f>
        <v>0.63985888000000013</v>
      </c>
      <c r="J7" s="57"/>
      <c r="K7" s="58"/>
      <c r="M7" s="28"/>
      <c r="N7" s="28"/>
      <c r="O7" s="28"/>
      <c r="P7" s="29"/>
      <c r="Q7" s="29"/>
      <c r="R7" s="29"/>
      <c r="S7" s="29"/>
      <c r="T7" s="29"/>
      <c r="U7" s="29"/>
      <c r="V7" s="29"/>
      <c r="W7" s="29"/>
      <c r="X7" s="29"/>
      <c r="Y7" s="29"/>
      <c r="Z7" s="29"/>
      <c r="AA7" s="29"/>
      <c r="AB7" s="29"/>
      <c r="AC7" s="29"/>
      <c r="AE7" s="28"/>
      <c r="AO7" s="38"/>
      <c r="AP7" s="35"/>
    </row>
    <row r="8" spans="1:42" x14ac:dyDescent="0.35">
      <c r="A8" s="35">
        <f>1+A7</f>
        <v>2</v>
      </c>
      <c r="B8" s="24" t="s">
        <v>134</v>
      </c>
      <c r="C8" s="55">
        <v>3.9</v>
      </c>
      <c r="D8" s="39">
        <f t="shared" ref="D8:D11" si="2">C8/$D$5</f>
        <v>0.78</v>
      </c>
      <c r="E8" s="40">
        <f t="shared" si="0"/>
        <v>0.78</v>
      </c>
      <c r="F8" s="41"/>
      <c r="G8" s="42"/>
      <c r="I8" s="57">
        <f t="shared" si="1"/>
        <v>0.64724875999999998</v>
      </c>
      <c r="J8" s="57"/>
      <c r="K8" s="58"/>
      <c r="M8" s="28"/>
      <c r="N8" s="28" t="s">
        <v>153</v>
      </c>
      <c r="O8" s="28"/>
      <c r="P8" s="29"/>
      <c r="Q8" s="29"/>
      <c r="R8" s="29"/>
      <c r="S8" s="29"/>
      <c r="T8" s="29"/>
      <c r="U8" s="29"/>
      <c r="V8" s="29"/>
      <c r="W8" s="29"/>
      <c r="X8" s="29"/>
      <c r="Y8" s="29"/>
      <c r="Z8" s="29"/>
      <c r="AA8" s="29"/>
      <c r="AB8" s="29"/>
      <c r="AC8" s="29"/>
      <c r="AE8" s="28"/>
      <c r="AO8" s="38"/>
      <c r="AP8" s="35"/>
    </row>
    <row r="9" spans="1:42" x14ac:dyDescent="0.35">
      <c r="A9" s="35">
        <f t="shared" ref="A9:A11" si="3">1+A8</f>
        <v>3</v>
      </c>
      <c r="B9" s="24" t="s">
        <v>135</v>
      </c>
      <c r="C9" s="55">
        <v>4</v>
      </c>
      <c r="D9" s="39">
        <f t="shared" si="2"/>
        <v>0.8</v>
      </c>
      <c r="E9" s="40">
        <f t="shared" si="0"/>
        <v>0.8</v>
      </c>
      <c r="F9" s="41"/>
      <c r="G9" s="42"/>
      <c r="I9" s="57">
        <f t="shared" si="1"/>
        <v>0.65415999999999996</v>
      </c>
      <c r="J9" s="57"/>
      <c r="K9" s="58"/>
      <c r="M9" s="28"/>
      <c r="N9" s="28"/>
      <c r="O9" s="28"/>
      <c r="P9" s="29"/>
      <c r="Q9" s="29"/>
      <c r="R9" s="29"/>
      <c r="S9" s="29"/>
      <c r="T9" s="29"/>
      <c r="U9" s="29"/>
      <c r="V9" s="29"/>
      <c r="W9" s="29"/>
      <c r="X9" s="29"/>
      <c r="Y9" s="29"/>
      <c r="Z9" s="29"/>
      <c r="AA9" s="29"/>
      <c r="AB9" s="29"/>
      <c r="AC9" s="29"/>
      <c r="AE9" s="28"/>
      <c r="AO9" s="38"/>
      <c r="AP9" s="35"/>
    </row>
    <row r="10" spans="1:42" x14ac:dyDescent="0.35">
      <c r="A10" s="35">
        <f t="shared" si="3"/>
        <v>4</v>
      </c>
      <c r="B10" s="24" t="s">
        <v>136</v>
      </c>
      <c r="C10" s="55">
        <v>3.8</v>
      </c>
      <c r="D10" s="39">
        <f t="shared" ref="D10" si="4">C10/$D$5</f>
        <v>0.76</v>
      </c>
      <c r="E10" s="40">
        <f t="shared" si="0"/>
        <v>0.76</v>
      </c>
      <c r="F10" s="41"/>
      <c r="G10" s="42"/>
      <c r="I10" s="57">
        <f t="shared" si="1"/>
        <v>0.63985888000000013</v>
      </c>
      <c r="J10" s="57"/>
      <c r="K10" s="58"/>
      <c r="M10" s="28"/>
      <c r="N10" s="28"/>
      <c r="O10" s="28"/>
      <c r="P10" s="29"/>
      <c r="Q10" s="29"/>
      <c r="R10" s="29"/>
      <c r="S10" s="29"/>
      <c r="T10" s="29"/>
      <c r="U10" s="29"/>
      <c r="V10" s="29"/>
      <c r="W10" s="29"/>
      <c r="X10" s="29"/>
      <c r="Y10" s="29"/>
      <c r="Z10" s="29"/>
      <c r="AA10" s="29"/>
      <c r="AB10" s="29"/>
      <c r="AC10" s="29"/>
      <c r="AE10" s="28"/>
      <c r="AO10" s="38"/>
      <c r="AP10" s="35"/>
    </row>
    <row r="11" spans="1:42" x14ac:dyDescent="0.35">
      <c r="A11" s="35">
        <f t="shared" si="3"/>
        <v>5</v>
      </c>
      <c r="B11" s="24" t="s">
        <v>137</v>
      </c>
      <c r="C11" s="55">
        <v>3.7</v>
      </c>
      <c r="D11" s="39">
        <f t="shared" si="2"/>
        <v>0.74</v>
      </c>
      <c r="E11" s="40">
        <f t="shared" si="0"/>
        <v>0.74</v>
      </c>
      <c r="F11" s="41"/>
      <c r="G11" s="42"/>
      <c r="I11" s="57">
        <f t="shared" si="1"/>
        <v>0.63199011999999999</v>
      </c>
      <c r="J11" s="57"/>
      <c r="K11" s="58"/>
      <c r="M11" s="28"/>
      <c r="N11" s="28"/>
      <c r="O11" s="28"/>
      <c r="P11" s="29"/>
      <c r="Q11" s="29"/>
      <c r="R11" s="29"/>
      <c r="S11" s="29"/>
      <c r="T11" s="29"/>
      <c r="U11" s="29"/>
      <c r="V11" s="29"/>
      <c r="W11" s="29"/>
      <c r="X11" s="29"/>
      <c r="Y11" s="29"/>
      <c r="Z11" s="29"/>
      <c r="AA11" s="29"/>
      <c r="AB11" s="29"/>
      <c r="AC11" s="29"/>
      <c r="AE11" s="28"/>
      <c r="AO11" s="38"/>
      <c r="AP11" s="35"/>
    </row>
    <row r="12" spans="1:42" x14ac:dyDescent="0.35">
      <c r="C12" s="60"/>
      <c r="D12" s="39"/>
      <c r="E12" s="70">
        <f>AVERAGE(E7:E11)</f>
        <v>0.76800000000000002</v>
      </c>
      <c r="F12" s="41"/>
      <c r="G12" s="42"/>
      <c r="I12" s="59">
        <f>0.002+1.3*E12-0.61*(E12^2)+0.005*(E12^3)</f>
        <v>0.64287228415999997</v>
      </c>
      <c r="J12" s="57"/>
      <c r="K12" s="58"/>
      <c r="M12" s="28"/>
      <c r="N12" s="28"/>
      <c r="O12" s="28"/>
      <c r="P12" s="29"/>
      <c r="Q12" s="29"/>
      <c r="R12" s="29"/>
      <c r="S12" s="29"/>
      <c r="T12" s="29"/>
      <c r="U12" s="29"/>
      <c r="V12" s="29"/>
      <c r="W12" s="29"/>
      <c r="X12" s="29"/>
      <c r="Y12" s="29"/>
      <c r="Z12" s="29"/>
      <c r="AA12" s="29"/>
      <c r="AB12" s="29"/>
      <c r="AC12" s="29"/>
      <c r="AE12" s="28"/>
    </row>
    <row r="13" spans="1:42" x14ac:dyDescent="0.35">
      <c r="B13" s="76" t="s">
        <v>127</v>
      </c>
      <c r="C13" s="60"/>
      <c r="D13" s="43"/>
      <c r="I13" s="58"/>
      <c r="J13" s="58"/>
      <c r="K13" s="58"/>
      <c r="M13" s="28"/>
      <c r="N13" s="28"/>
      <c r="O13" s="28"/>
      <c r="P13" s="29"/>
      <c r="Q13" s="29"/>
      <c r="R13" s="29"/>
      <c r="S13" s="29"/>
      <c r="T13" s="29"/>
      <c r="U13" s="29"/>
      <c r="V13" s="29"/>
      <c r="W13" s="29"/>
      <c r="X13" s="29"/>
      <c r="Y13" s="29"/>
      <c r="Z13" s="29"/>
      <c r="AA13" s="29"/>
      <c r="AB13" s="29"/>
      <c r="AC13" s="29"/>
      <c r="AE13" s="28"/>
    </row>
    <row r="14" spans="1:42" x14ac:dyDescent="0.35">
      <c r="A14" s="35">
        <v>1</v>
      </c>
      <c r="B14" s="77" t="s">
        <v>138</v>
      </c>
      <c r="C14" s="55">
        <v>3.9</v>
      </c>
      <c r="D14" s="39">
        <f>C14/$D$5</f>
        <v>0.78</v>
      </c>
      <c r="E14" s="41"/>
      <c r="F14" s="78">
        <f>D14</f>
        <v>0.78</v>
      </c>
      <c r="G14" s="42"/>
      <c r="I14" s="57"/>
      <c r="J14" s="57">
        <f>1.02*F14+0.09</f>
        <v>0.88560000000000005</v>
      </c>
      <c r="K14" s="58"/>
      <c r="M14" s="28"/>
      <c r="N14" s="28"/>
      <c r="O14" s="28"/>
      <c r="P14" s="29"/>
      <c r="Q14" s="29"/>
      <c r="R14" s="29"/>
      <c r="S14" s="29"/>
      <c r="T14" s="29"/>
      <c r="U14" s="29"/>
      <c r="V14" s="29"/>
      <c r="W14" s="29"/>
      <c r="X14" s="29"/>
      <c r="Y14" s="29"/>
      <c r="Z14" s="29"/>
      <c r="AA14" s="29"/>
      <c r="AB14" s="29"/>
      <c r="AC14" s="29"/>
      <c r="AE14" s="28"/>
    </row>
    <row r="15" spans="1:42" x14ac:dyDescent="0.35">
      <c r="A15" s="35">
        <f>1+A14</f>
        <v>2</v>
      </c>
      <c r="B15" s="77" t="s">
        <v>139</v>
      </c>
      <c r="C15" s="55">
        <v>3.7</v>
      </c>
      <c r="D15" s="39">
        <f t="shared" ref="D15:D18" si="5">C15/$D$5</f>
        <v>0.74</v>
      </c>
      <c r="E15" s="41"/>
      <c r="F15" s="78">
        <f>D15</f>
        <v>0.74</v>
      </c>
      <c r="G15" s="42"/>
      <c r="I15" s="57"/>
      <c r="J15" s="57">
        <f t="shared" ref="J15:J18" si="6">1.02*F15+0.09</f>
        <v>0.8448</v>
      </c>
      <c r="K15" s="58"/>
      <c r="M15" s="28"/>
      <c r="N15" s="28"/>
      <c r="O15" s="28"/>
      <c r="P15" s="29"/>
      <c r="Q15" s="29"/>
      <c r="R15" s="29"/>
      <c r="S15" s="29"/>
      <c r="T15" s="29"/>
      <c r="U15" s="29"/>
      <c r="V15" s="29"/>
      <c r="W15" s="29"/>
      <c r="X15" s="29"/>
      <c r="Y15" s="29"/>
      <c r="Z15" s="29"/>
      <c r="AA15" s="29"/>
      <c r="AB15" s="29"/>
      <c r="AC15" s="29"/>
      <c r="AE15" s="28"/>
    </row>
    <row r="16" spans="1:42" x14ac:dyDescent="0.35">
      <c r="A16" s="35">
        <f t="shared" ref="A16:A18" si="7">1+A15</f>
        <v>3</v>
      </c>
      <c r="B16" s="77" t="s">
        <v>140</v>
      </c>
      <c r="C16" s="55">
        <v>4.0999999999999996</v>
      </c>
      <c r="D16" s="39">
        <f t="shared" si="5"/>
        <v>0.82</v>
      </c>
      <c r="E16" s="41"/>
      <c r="F16" s="78">
        <f t="shared" ref="F16:F18" si="8">D16</f>
        <v>0.82</v>
      </c>
      <c r="G16" s="42"/>
      <c r="I16" s="57"/>
      <c r="J16" s="57">
        <f t="shared" si="6"/>
        <v>0.92639999999999989</v>
      </c>
      <c r="K16" s="58"/>
      <c r="M16" s="28"/>
      <c r="N16" s="28"/>
      <c r="O16" s="28"/>
      <c r="P16" s="29"/>
      <c r="Q16" s="29"/>
      <c r="R16" s="29"/>
      <c r="S16" s="29"/>
      <c r="T16" s="29"/>
      <c r="U16" s="29"/>
      <c r="V16" s="29"/>
      <c r="W16" s="29"/>
      <c r="X16" s="29"/>
      <c r="Y16" s="29"/>
      <c r="Z16" s="29"/>
      <c r="AA16" s="29"/>
      <c r="AB16" s="29"/>
      <c r="AC16" s="29"/>
      <c r="AE16" s="28"/>
    </row>
    <row r="17" spans="1:53" x14ac:dyDescent="0.35">
      <c r="A17" s="35">
        <f t="shared" si="7"/>
        <v>4</v>
      </c>
      <c r="B17" s="77" t="s">
        <v>141</v>
      </c>
      <c r="C17" s="55">
        <v>3.5</v>
      </c>
      <c r="D17" s="39">
        <f t="shared" ref="D17" si="9">C17/$D$5</f>
        <v>0.7</v>
      </c>
      <c r="E17" s="41"/>
      <c r="F17" s="78">
        <f t="shared" si="8"/>
        <v>0.7</v>
      </c>
      <c r="G17" s="42"/>
      <c r="I17" s="57"/>
      <c r="J17" s="57">
        <f t="shared" si="6"/>
        <v>0.80399999999999994</v>
      </c>
      <c r="K17" s="58"/>
      <c r="M17" s="28"/>
      <c r="N17" s="28"/>
      <c r="O17" s="28"/>
      <c r="P17" s="29"/>
      <c r="Q17" s="29"/>
      <c r="R17" s="29"/>
      <c r="S17" s="29"/>
      <c r="T17" s="29"/>
      <c r="U17" s="29"/>
      <c r="V17" s="29"/>
      <c r="W17" s="29"/>
      <c r="X17" s="29"/>
      <c r="Y17" s="29"/>
      <c r="Z17" s="29"/>
      <c r="AA17" s="29"/>
      <c r="AB17" s="29"/>
      <c r="AC17" s="29"/>
      <c r="AE17" s="28"/>
    </row>
    <row r="18" spans="1:53" x14ac:dyDescent="0.35">
      <c r="A18" s="35">
        <f t="shared" si="7"/>
        <v>5</v>
      </c>
      <c r="B18" s="77" t="s">
        <v>142</v>
      </c>
      <c r="C18" s="55">
        <v>3.4</v>
      </c>
      <c r="D18" s="39">
        <f t="shared" si="5"/>
        <v>0.67999999999999994</v>
      </c>
      <c r="E18" s="41"/>
      <c r="F18" s="78">
        <f t="shared" si="8"/>
        <v>0.67999999999999994</v>
      </c>
      <c r="G18" s="42"/>
      <c r="I18" s="57"/>
      <c r="J18" s="57">
        <f t="shared" si="6"/>
        <v>0.78359999999999996</v>
      </c>
      <c r="K18" s="58"/>
      <c r="M18" s="28"/>
      <c r="N18" s="28"/>
      <c r="O18" s="28"/>
      <c r="P18" s="29"/>
      <c r="Q18" s="29"/>
      <c r="R18" s="29"/>
      <c r="S18" s="29"/>
      <c r="T18" s="29"/>
      <c r="U18" s="29"/>
      <c r="V18" s="29"/>
      <c r="W18" s="29"/>
      <c r="X18" s="29"/>
      <c r="Y18" s="29"/>
      <c r="Z18" s="29"/>
      <c r="AA18" s="29"/>
      <c r="AB18" s="29"/>
      <c r="AC18" s="29"/>
      <c r="AE18" s="28"/>
    </row>
    <row r="19" spans="1:53" x14ac:dyDescent="0.35">
      <c r="C19" s="60"/>
      <c r="D19" s="43"/>
      <c r="F19" s="71">
        <f>AVERAGE(F14:F18)</f>
        <v>0.74399999999999999</v>
      </c>
      <c r="I19" s="58"/>
      <c r="J19" s="59">
        <f>1.02*F19+0.09</f>
        <v>0.84887999999999997</v>
      </c>
      <c r="K19" s="58"/>
      <c r="M19" s="28"/>
      <c r="N19" s="28"/>
      <c r="O19" s="28"/>
      <c r="P19" s="29"/>
      <c r="Q19" s="29"/>
      <c r="R19" s="29"/>
      <c r="S19" s="29"/>
      <c r="T19" s="29"/>
      <c r="U19" s="29"/>
      <c r="V19" s="29"/>
      <c r="W19" s="29"/>
      <c r="X19" s="29"/>
      <c r="Y19" s="29"/>
      <c r="Z19" s="29"/>
      <c r="AA19" s="29"/>
      <c r="AB19" s="29"/>
      <c r="AC19" s="29"/>
      <c r="AE19" s="28"/>
    </row>
    <row r="20" spans="1:53" x14ac:dyDescent="0.35">
      <c r="B20" s="67" t="s">
        <v>126</v>
      </c>
      <c r="C20" s="60"/>
      <c r="D20" s="43"/>
      <c r="I20" s="58"/>
      <c r="J20" s="58"/>
      <c r="K20" s="58"/>
      <c r="M20" s="28"/>
      <c r="N20" s="28"/>
      <c r="O20" s="28"/>
      <c r="P20" s="29"/>
      <c r="Q20" s="29"/>
      <c r="R20" s="29"/>
      <c r="S20" s="29"/>
      <c r="T20" s="29"/>
      <c r="U20" s="29"/>
      <c r="V20" s="29"/>
      <c r="W20" s="29"/>
      <c r="X20" s="29"/>
      <c r="Y20" s="29"/>
      <c r="Z20" s="29"/>
      <c r="AA20" s="29"/>
      <c r="AB20" s="29"/>
      <c r="AC20" s="29"/>
      <c r="AE20" s="28"/>
    </row>
    <row r="21" spans="1:53" x14ac:dyDescent="0.35">
      <c r="A21" s="35">
        <v>1</v>
      </c>
      <c r="B21" s="68" t="s">
        <v>143</v>
      </c>
      <c r="C21" s="55">
        <v>3.9</v>
      </c>
      <c r="D21" s="39">
        <f>C21/$D$5</f>
        <v>0.78</v>
      </c>
      <c r="E21" s="41"/>
      <c r="F21" s="42"/>
      <c r="G21" s="69">
        <f>D21</f>
        <v>0.78</v>
      </c>
      <c r="I21" s="58"/>
      <c r="J21" s="57"/>
      <c r="K21" s="58">
        <f>1.7195*(G21^3)-0.92*(G21^2)+0.32*G21+0.64</f>
        <v>1.145864164</v>
      </c>
      <c r="M21" s="28"/>
      <c r="N21" s="28"/>
      <c r="O21" s="28"/>
      <c r="P21" s="29"/>
      <c r="Q21" s="29"/>
      <c r="R21" s="29"/>
      <c r="S21" s="29"/>
      <c r="T21" s="29"/>
      <c r="U21" s="29"/>
      <c r="V21" s="29"/>
      <c r="W21" s="29"/>
      <c r="X21" s="29"/>
      <c r="Y21" s="29"/>
      <c r="Z21" s="29"/>
      <c r="AA21" s="29"/>
      <c r="AB21" s="29"/>
      <c r="AC21" s="29"/>
      <c r="AE21" s="28"/>
    </row>
    <row r="22" spans="1:53" x14ac:dyDescent="0.35">
      <c r="A22" s="35">
        <f>1+A21</f>
        <v>2</v>
      </c>
      <c r="B22" s="68" t="s">
        <v>144</v>
      </c>
      <c r="C22" s="55">
        <v>3.4</v>
      </c>
      <c r="D22" s="39">
        <f t="shared" ref="D22:D25" si="10">C22/$D$5</f>
        <v>0.67999999999999994</v>
      </c>
      <c r="E22" s="41"/>
      <c r="F22" s="42"/>
      <c r="G22" s="69">
        <f t="shared" ref="G22:G25" si="11">D22</f>
        <v>0.67999999999999994</v>
      </c>
      <c r="I22" s="58"/>
      <c r="J22" s="57"/>
      <c r="K22" s="58">
        <f t="shared" ref="K22:K25" si="12">1.7195*(G22^3)-0.92*(G22^2)+0.32*G22+0.64</f>
        <v>0.97285782399999987</v>
      </c>
      <c r="M22" s="28"/>
      <c r="N22" s="28"/>
      <c r="O22" s="28"/>
      <c r="P22" s="29"/>
      <c r="Q22" s="29"/>
      <c r="R22" s="29"/>
      <c r="S22" s="29"/>
      <c r="T22" s="29"/>
      <c r="U22" s="29"/>
      <c r="V22" s="29"/>
      <c r="W22" s="29"/>
      <c r="X22" s="29"/>
      <c r="Y22" s="29"/>
      <c r="Z22" s="29"/>
      <c r="AA22" s="29"/>
      <c r="AB22" s="29"/>
      <c r="AC22" s="29"/>
      <c r="AE22" s="28"/>
    </row>
    <row r="23" spans="1:53" x14ac:dyDescent="0.35">
      <c r="A23" s="35">
        <f t="shared" ref="A23:A25" si="13">1+A22</f>
        <v>3</v>
      </c>
      <c r="B23" s="68" t="s">
        <v>145</v>
      </c>
      <c r="C23" s="55">
        <v>3.6</v>
      </c>
      <c r="D23" s="39">
        <f t="shared" ref="D23" si="14">C23/$D$5</f>
        <v>0.72</v>
      </c>
      <c r="E23" s="41"/>
      <c r="F23" s="42"/>
      <c r="G23" s="69">
        <f t="shared" si="11"/>
        <v>0.72</v>
      </c>
      <c r="I23" s="58"/>
      <c r="J23" s="57"/>
      <c r="K23" s="58">
        <f t="shared" si="12"/>
        <v>1.035271936</v>
      </c>
      <c r="M23" s="28"/>
      <c r="N23" s="28"/>
      <c r="O23" s="28"/>
      <c r="P23" s="29"/>
      <c r="Q23" s="29"/>
      <c r="R23" s="29"/>
      <c r="S23" s="29"/>
      <c r="T23" s="29"/>
      <c r="U23" s="29"/>
      <c r="V23" s="29"/>
      <c r="W23" s="29"/>
      <c r="X23" s="29"/>
      <c r="Y23" s="29"/>
      <c r="Z23" s="29"/>
      <c r="AA23" s="29"/>
      <c r="AB23" s="29"/>
      <c r="AC23" s="29"/>
      <c r="AE23" s="28"/>
    </row>
    <row r="24" spans="1:53" x14ac:dyDescent="0.35">
      <c r="A24" s="35">
        <f t="shared" si="13"/>
        <v>4</v>
      </c>
      <c r="B24" s="68" t="s">
        <v>146</v>
      </c>
      <c r="C24" s="55">
        <v>3.5</v>
      </c>
      <c r="D24" s="39">
        <f t="shared" si="10"/>
        <v>0.7</v>
      </c>
      <c r="E24" s="41"/>
      <c r="F24" s="42"/>
      <c r="G24" s="69">
        <f t="shared" si="11"/>
        <v>0.7</v>
      </c>
      <c r="I24" s="58"/>
      <c r="J24" s="57"/>
      <c r="K24" s="58">
        <f t="shared" si="12"/>
        <v>1.0029884999999998</v>
      </c>
      <c r="M24" s="28"/>
      <c r="N24" s="28"/>
      <c r="O24" s="28"/>
      <c r="P24" s="29"/>
      <c r="Q24" s="29"/>
      <c r="R24" s="29"/>
      <c r="S24" s="29"/>
      <c r="T24" s="29"/>
      <c r="U24" s="29"/>
      <c r="V24" s="29"/>
      <c r="W24" s="29"/>
      <c r="X24" s="29"/>
      <c r="Y24" s="29"/>
      <c r="Z24" s="29"/>
      <c r="AA24" s="29"/>
      <c r="AB24" s="29"/>
      <c r="AC24" s="29"/>
      <c r="AE24" s="28"/>
    </row>
    <row r="25" spans="1:53" x14ac:dyDescent="0.35">
      <c r="A25" s="35">
        <f t="shared" si="13"/>
        <v>5</v>
      </c>
      <c r="B25" s="68" t="s">
        <v>147</v>
      </c>
      <c r="C25" s="55">
        <v>3.4</v>
      </c>
      <c r="D25" s="39">
        <f t="shared" si="10"/>
        <v>0.67999999999999994</v>
      </c>
      <c r="E25" s="41"/>
      <c r="F25" s="42"/>
      <c r="G25" s="69">
        <f t="shared" si="11"/>
        <v>0.67999999999999994</v>
      </c>
      <c r="I25" s="58"/>
      <c r="J25" s="57"/>
      <c r="K25" s="58">
        <f t="shared" si="12"/>
        <v>0.97285782399999987</v>
      </c>
      <c r="M25" s="28"/>
      <c r="N25" s="28"/>
      <c r="O25" s="28"/>
      <c r="P25" s="29"/>
      <c r="Q25" s="29"/>
      <c r="R25" s="29"/>
      <c r="S25" s="29"/>
      <c r="T25" s="29"/>
      <c r="U25" s="29"/>
      <c r="V25" s="29"/>
      <c r="W25" s="29"/>
      <c r="X25" s="29"/>
      <c r="Y25" s="29"/>
      <c r="Z25" s="29"/>
      <c r="AA25" s="29"/>
      <c r="AB25" s="29"/>
      <c r="AC25" s="29"/>
      <c r="AE25" s="28"/>
    </row>
    <row r="26" spans="1:53" x14ac:dyDescent="0.35">
      <c r="G26" s="71">
        <f>AVERAGE(G21:G25)</f>
        <v>0.71199999999999997</v>
      </c>
      <c r="I26" s="58"/>
      <c r="J26" s="58"/>
      <c r="K26" s="59">
        <f>1.7195*(G26^3)-0.92*(G26^2)+0.32*G26+0.64</f>
        <v>1.022094948096</v>
      </c>
      <c r="M26" s="28"/>
      <c r="N26" s="28"/>
      <c r="O26" s="28"/>
      <c r="P26" s="29"/>
      <c r="Q26" s="29"/>
      <c r="R26" s="29"/>
      <c r="S26" s="29"/>
      <c r="T26" s="29"/>
      <c r="U26" s="29"/>
      <c r="V26" s="29"/>
      <c r="W26" s="29"/>
      <c r="X26" s="29"/>
      <c r="Y26" s="29"/>
      <c r="Z26" s="29"/>
      <c r="AA26" s="29"/>
      <c r="AB26" s="29"/>
      <c r="AC26" s="29"/>
      <c r="AE26" s="28"/>
    </row>
    <row r="27" spans="1:53" x14ac:dyDescent="0.35">
      <c r="C27" s="74" t="s">
        <v>150</v>
      </c>
      <c r="D27" s="74"/>
      <c r="E27" s="44">
        <f>E12</f>
        <v>0.76800000000000002</v>
      </c>
      <c r="F27" s="44">
        <f>F19</f>
        <v>0.74399999999999999</v>
      </c>
      <c r="G27" s="44">
        <f>G26</f>
        <v>0.71199999999999997</v>
      </c>
      <c r="H27" s="45"/>
      <c r="I27" s="59">
        <f>I12</f>
        <v>0.64287228415999997</v>
      </c>
      <c r="J27" s="59">
        <f>J19</f>
        <v>0.84887999999999997</v>
      </c>
      <c r="K27" s="59">
        <f>K26</f>
        <v>1.022094948096</v>
      </c>
      <c r="M27" s="28"/>
      <c r="N27" s="28"/>
      <c r="O27" s="28"/>
      <c r="P27" s="29"/>
      <c r="Q27" s="29"/>
      <c r="R27" s="29"/>
      <c r="S27" s="29"/>
      <c r="T27" s="29"/>
      <c r="U27" s="29"/>
      <c r="V27" s="29"/>
      <c r="W27" s="29"/>
      <c r="X27" s="29"/>
      <c r="Y27" s="29"/>
      <c r="Z27" s="29"/>
      <c r="AA27" s="29"/>
      <c r="AB27" s="29"/>
      <c r="AC27" s="29"/>
      <c r="AE27" s="28"/>
    </row>
    <row r="28" spans="1:53" x14ac:dyDescent="0.35">
      <c r="A28" s="61"/>
      <c r="B28" s="62"/>
      <c r="C28" s="63"/>
      <c r="D28" s="64" t="s">
        <v>128</v>
      </c>
      <c r="E28" s="62"/>
      <c r="F28" s="65">
        <f>I27*(J27+K27)/2</f>
        <v>0.60139896924430636</v>
      </c>
      <c r="G28" s="62"/>
      <c r="H28" s="45"/>
      <c r="I28" s="46"/>
      <c r="J28" s="46"/>
      <c r="K28" s="46"/>
      <c r="M28" s="28"/>
      <c r="N28" s="28"/>
      <c r="O28" s="28"/>
      <c r="P28" s="29"/>
      <c r="Q28" s="29"/>
      <c r="R28" s="29"/>
      <c r="S28" s="29"/>
      <c r="T28" s="47"/>
      <c r="U28" s="47"/>
      <c r="V28" s="47"/>
      <c r="W28" s="48"/>
      <c r="X28" s="48"/>
      <c r="Y28" s="29"/>
      <c r="Z28" s="29"/>
      <c r="AA28" s="29"/>
      <c r="AB28" s="29"/>
      <c r="AC28" s="29"/>
      <c r="AE28" s="28"/>
      <c r="AH28" s="49"/>
      <c r="AI28" s="49"/>
      <c r="AJ28" s="49"/>
      <c r="AK28" s="50"/>
      <c r="AL28" s="50"/>
      <c r="AW28" s="49"/>
      <c r="AX28" s="49"/>
      <c r="AY28" s="49"/>
      <c r="AZ28" s="50"/>
      <c r="BA28" s="50"/>
    </row>
    <row r="29" spans="1:53" x14ac:dyDescent="0.35">
      <c r="A29" s="51"/>
      <c r="B29" s="52"/>
      <c r="C29" s="51"/>
      <c r="D29" s="51"/>
      <c r="E29" s="52"/>
      <c r="F29" s="53"/>
      <c r="G29" s="52"/>
      <c r="H29" s="52"/>
      <c r="I29" s="28"/>
      <c r="J29" s="28"/>
      <c r="K29" s="28"/>
      <c r="M29" s="28"/>
      <c r="N29" s="28"/>
      <c r="O29" s="28"/>
      <c r="P29" s="52"/>
      <c r="Q29" s="52"/>
      <c r="R29" s="52"/>
      <c r="S29" s="52"/>
      <c r="T29" s="52"/>
      <c r="U29" s="52"/>
      <c r="V29" s="52"/>
      <c r="W29" s="52"/>
      <c r="X29" s="52"/>
      <c r="Y29" s="52"/>
      <c r="Z29" s="52"/>
      <c r="AA29" s="52"/>
      <c r="AB29" s="52"/>
      <c r="AC29" s="52"/>
      <c r="AE29" s="28"/>
    </row>
    <row r="30" spans="1:53" x14ac:dyDescent="0.35">
      <c r="A30" s="51"/>
      <c r="B30" s="52"/>
      <c r="C30" s="51"/>
      <c r="D30" s="51"/>
      <c r="E30" s="52"/>
      <c r="F30" s="52"/>
      <c r="G30" s="52"/>
      <c r="H30" s="52"/>
      <c r="I30" s="28"/>
      <c r="J30" s="28"/>
      <c r="K30" s="28"/>
      <c r="M30" s="28"/>
      <c r="N30" s="28"/>
      <c r="O30" s="28"/>
      <c r="P30" s="52"/>
      <c r="Q30" s="52"/>
      <c r="R30" s="52"/>
      <c r="S30" s="52"/>
      <c r="T30" s="52"/>
      <c r="U30" s="52"/>
      <c r="V30" s="52"/>
      <c r="W30" s="52"/>
      <c r="X30" s="52"/>
      <c r="Y30" s="52"/>
      <c r="Z30" s="52"/>
      <c r="AA30" s="52"/>
      <c r="AB30" s="52"/>
      <c r="AC30" s="52"/>
      <c r="AD30" s="52"/>
      <c r="AE30" s="52"/>
    </row>
    <row r="31" spans="1:53" x14ac:dyDescent="0.35">
      <c r="A31" s="51"/>
      <c r="B31" s="52"/>
      <c r="C31" s="51"/>
      <c r="D31" s="51"/>
      <c r="E31" s="52"/>
      <c r="F31" s="52"/>
      <c r="G31" s="52"/>
      <c r="H31" s="52"/>
      <c r="I31" s="28"/>
      <c r="J31" s="28"/>
      <c r="K31" s="28"/>
    </row>
    <row r="32" spans="1:53" x14ac:dyDescent="0.35">
      <c r="A32" s="51"/>
      <c r="B32" s="52"/>
      <c r="C32" s="51"/>
      <c r="D32" s="51"/>
      <c r="E32" s="52"/>
      <c r="F32" s="52"/>
      <c r="G32" s="52"/>
      <c r="H32" s="52"/>
      <c r="I32" s="28"/>
      <c r="J32" s="28"/>
      <c r="K32" s="28"/>
    </row>
    <row r="33" spans="1:11" x14ac:dyDescent="0.35">
      <c r="A33" s="51"/>
      <c r="B33" s="52"/>
      <c r="C33" s="51"/>
      <c r="D33" s="51"/>
      <c r="E33" s="52"/>
      <c r="F33" s="52"/>
      <c r="G33" s="52"/>
      <c r="H33" s="52"/>
      <c r="I33" s="28"/>
      <c r="J33" s="28"/>
      <c r="K33" s="28"/>
    </row>
    <row r="34" spans="1:11" x14ac:dyDescent="0.35">
      <c r="A34" s="51"/>
      <c r="B34" s="52"/>
      <c r="C34" s="51"/>
      <c r="D34" s="51"/>
      <c r="E34" s="52"/>
      <c r="F34" s="52"/>
      <c r="G34" s="52"/>
      <c r="H34" s="52"/>
      <c r="I34" s="28"/>
      <c r="J34" s="28"/>
      <c r="K34" s="28"/>
    </row>
    <row r="35" spans="1:11" x14ac:dyDescent="0.35">
      <c r="A35" s="51"/>
      <c r="B35" s="52"/>
      <c r="C35" s="51"/>
      <c r="D35" s="51"/>
      <c r="E35" s="52"/>
      <c r="F35" s="52"/>
      <c r="G35" s="52"/>
      <c r="H35" s="52"/>
      <c r="I35" s="28"/>
      <c r="J35" s="28"/>
      <c r="K35" s="28"/>
    </row>
    <row r="36" spans="1:11" x14ac:dyDescent="0.35">
      <c r="A36" s="51"/>
      <c r="B36" s="52"/>
      <c r="C36" s="51"/>
      <c r="D36" s="51"/>
      <c r="E36" s="52"/>
      <c r="F36" s="52"/>
      <c r="G36" s="52"/>
      <c r="H36" s="52"/>
      <c r="I36" s="28"/>
      <c r="J36" s="28"/>
      <c r="K36" s="28"/>
    </row>
    <row r="37" spans="1:11" x14ac:dyDescent="0.35">
      <c r="A37" s="51"/>
      <c r="B37" s="52"/>
      <c r="C37" s="51"/>
      <c r="D37" s="51"/>
      <c r="E37" s="52"/>
      <c r="F37" s="52"/>
      <c r="G37" s="52"/>
      <c r="H37" s="52"/>
      <c r="I37" s="28"/>
      <c r="J37" s="28"/>
      <c r="K37" s="28"/>
    </row>
    <row r="38" spans="1:11" x14ac:dyDescent="0.35">
      <c r="A38" s="51"/>
      <c r="B38" s="52"/>
      <c r="C38" s="51"/>
      <c r="D38" s="51"/>
      <c r="E38" s="52"/>
      <c r="F38" s="52"/>
      <c r="G38" s="52"/>
      <c r="H38" s="52"/>
      <c r="I38" s="28"/>
      <c r="J38" s="28"/>
      <c r="K38" s="28"/>
    </row>
    <row r="39" spans="1:11" x14ac:dyDescent="0.35">
      <c r="A39" s="51"/>
      <c r="B39" s="52"/>
      <c r="C39" s="51"/>
      <c r="D39" s="51"/>
      <c r="E39" s="52"/>
      <c r="F39" s="52"/>
      <c r="G39" s="52"/>
      <c r="H39" s="52"/>
      <c r="I39" s="28"/>
      <c r="J39" s="28"/>
      <c r="K39" s="28"/>
    </row>
    <row r="40" spans="1:11" x14ac:dyDescent="0.35">
      <c r="A40" s="51"/>
      <c r="B40" s="52"/>
      <c r="C40" s="51"/>
      <c r="D40" s="51"/>
      <c r="E40" s="52"/>
      <c r="F40" s="52"/>
      <c r="G40" s="52"/>
      <c r="H40" s="52"/>
      <c r="I40" s="28"/>
      <c r="J40" s="28"/>
      <c r="K40" s="28"/>
    </row>
    <row r="41" spans="1:11" x14ac:dyDescent="0.35">
      <c r="A41" s="51"/>
      <c r="B41" s="52"/>
      <c r="C41" s="51"/>
      <c r="D41" s="51"/>
      <c r="E41" s="52"/>
      <c r="F41" s="52"/>
      <c r="G41" s="52"/>
      <c r="H41" s="52"/>
      <c r="I41" s="28"/>
      <c r="J41" s="28"/>
      <c r="K41" s="28"/>
    </row>
    <row r="42" spans="1:11" x14ac:dyDescent="0.35">
      <c r="A42" s="51"/>
      <c r="B42" s="52"/>
      <c r="C42" s="51"/>
      <c r="D42" s="51"/>
      <c r="E42" s="52"/>
      <c r="F42" s="52"/>
      <c r="G42" s="52"/>
      <c r="H42" s="52"/>
      <c r="I42" s="28"/>
      <c r="J42" s="28"/>
      <c r="K42" s="28"/>
    </row>
    <row r="43" spans="1:11" x14ac:dyDescent="0.35">
      <c r="A43" s="51"/>
      <c r="B43" s="52"/>
      <c r="C43" s="51"/>
      <c r="D43" s="51"/>
      <c r="E43" s="52"/>
      <c r="F43" s="52"/>
      <c r="G43" s="52"/>
      <c r="H43" s="52"/>
      <c r="I43" s="28"/>
      <c r="J43" s="28"/>
      <c r="K43" s="28"/>
    </row>
    <row r="44" spans="1:11" x14ac:dyDescent="0.35">
      <c r="A44" s="51"/>
      <c r="B44" s="52"/>
      <c r="C44" s="51"/>
      <c r="D44" s="51"/>
      <c r="E44" s="52"/>
      <c r="F44" s="52"/>
      <c r="G44" s="52"/>
      <c r="H44" s="52"/>
      <c r="I44" s="28"/>
      <c r="J44" s="28"/>
      <c r="K44" s="28"/>
    </row>
    <row r="45" spans="1:11" x14ac:dyDescent="0.35">
      <c r="A45" s="51"/>
      <c r="B45" s="52"/>
      <c r="C45" s="51"/>
      <c r="D45" s="51"/>
      <c r="E45" s="52"/>
      <c r="F45" s="52"/>
      <c r="G45" s="52"/>
      <c r="H45" s="52"/>
      <c r="I45" s="28"/>
      <c r="J45" s="28"/>
      <c r="K45" s="28"/>
    </row>
    <row r="46" spans="1:11" x14ac:dyDescent="0.35">
      <c r="A46" s="51"/>
      <c r="B46" s="52"/>
      <c r="C46" s="51"/>
      <c r="D46" s="51"/>
      <c r="E46" s="52"/>
      <c r="F46" s="52"/>
      <c r="G46" s="52"/>
      <c r="H46" s="52"/>
      <c r="I46" s="28"/>
      <c r="J46" s="28"/>
      <c r="K46" s="28"/>
    </row>
    <row r="47" spans="1:11" x14ac:dyDescent="0.35">
      <c r="A47" s="51"/>
      <c r="B47" s="52"/>
      <c r="C47" s="51"/>
      <c r="D47" s="51"/>
      <c r="E47" s="52"/>
      <c r="F47" s="52"/>
      <c r="G47" s="52"/>
      <c r="H47" s="52"/>
      <c r="I47" s="28"/>
      <c r="J47" s="28"/>
      <c r="K47" s="28"/>
    </row>
    <row r="48" spans="1:11" x14ac:dyDescent="0.35">
      <c r="A48" s="51"/>
      <c r="B48" s="52"/>
      <c r="C48" s="51"/>
      <c r="D48" s="51"/>
      <c r="E48" s="52"/>
      <c r="F48" s="52"/>
      <c r="G48" s="52"/>
      <c r="H48" s="52"/>
      <c r="I48" s="28"/>
      <c r="J48" s="28"/>
      <c r="K48" s="28"/>
    </row>
  </sheetData>
  <sheetProtection algorithmName="SHA-512" hashValue="N42WliqbUPEmpSv6aC7Z/sgAlb5GsULYPs6WaSGe2XEIJfpW3YiJuvzMgycBf/Wsx1O2o7BP0/NyuSZqHDAyyg==" saltValue="cbx1f3BpXCCiY37x//NZhg==" spinCount="100000" sheet="1" objects="1" scenarios="1"/>
  <mergeCells count="2">
    <mergeCell ref="E4:G5"/>
    <mergeCell ref="C27:D27"/>
  </mergeCells>
  <pageMargins left="0.7" right="0.7" top="0.75" bottom="0.75" header="0.3" footer="0.3"/>
  <pageSetup paperSize="9" scale="6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2"/>
  <sheetViews>
    <sheetView workbookViewId="0">
      <selection activeCell="B22" sqref="B22"/>
    </sheetView>
  </sheetViews>
  <sheetFormatPr defaultRowHeight="14.5" x14ac:dyDescent="0.35"/>
  <cols>
    <col min="1" max="1" width="44.90625" style="8" customWidth="1"/>
    <col min="2" max="2" width="10.90625" style="1" customWidth="1"/>
    <col min="3" max="8" width="12.90625" style="1" customWidth="1"/>
  </cols>
  <sheetData>
    <row r="1" spans="1:8" x14ac:dyDescent="0.35">
      <c r="A1" s="8" t="s">
        <v>40</v>
      </c>
    </row>
    <row r="2" spans="1:8" x14ac:dyDescent="0.35">
      <c r="B2" s="2"/>
      <c r="C2" s="2">
        <v>2006</v>
      </c>
      <c r="D2" s="2">
        <v>2007</v>
      </c>
      <c r="E2" s="2">
        <v>2008</v>
      </c>
      <c r="F2" s="2">
        <v>2009</v>
      </c>
      <c r="G2" s="2">
        <v>2010</v>
      </c>
      <c r="H2" s="2">
        <v>2011</v>
      </c>
    </row>
    <row r="3" spans="1:8" ht="13" x14ac:dyDescent="0.3">
      <c r="A3" s="3" t="s">
        <v>41</v>
      </c>
      <c r="B3" s="2"/>
      <c r="C3" s="2"/>
      <c r="D3" s="2"/>
      <c r="E3" s="2"/>
      <c r="F3" s="2"/>
      <c r="G3" s="2"/>
      <c r="H3" s="2"/>
    </row>
    <row r="4" spans="1:8" ht="13" x14ac:dyDescent="0.3">
      <c r="A4" s="3" t="s">
        <v>17</v>
      </c>
      <c r="B4" s="4"/>
      <c r="C4" s="4">
        <f>C49</f>
        <v>350903828</v>
      </c>
      <c r="D4" s="4">
        <f t="shared" ref="D4:G8" si="0">D49</f>
        <v>379395512</v>
      </c>
      <c r="E4" s="4">
        <f t="shared" si="0"/>
        <v>401289169</v>
      </c>
      <c r="F4" s="4">
        <f t="shared" si="0"/>
        <v>340886030</v>
      </c>
      <c r="G4" s="4">
        <f t="shared" si="0"/>
        <v>363824971</v>
      </c>
    </row>
    <row r="5" spans="1:8" ht="13" x14ac:dyDescent="0.3">
      <c r="A5" s="3" t="s">
        <v>18</v>
      </c>
      <c r="B5" s="5"/>
      <c r="C5" s="5">
        <f>C50</f>
        <v>6201082</v>
      </c>
      <c r="D5" s="5">
        <f t="shared" si="0"/>
        <v>6620571</v>
      </c>
      <c r="E5" s="5">
        <f t="shared" si="0"/>
        <v>7029225</v>
      </c>
      <c r="F5" s="5">
        <f t="shared" si="0"/>
        <v>6608603</v>
      </c>
      <c r="G5" s="5">
        <f t="shared" si="0"/>
        <v>7522615</v>
      </c>
    </row>
    <row r="6" spans="1:8" ht="13" x14ac:dyDescent="0.3">
      <c r="A6" s="3" t="s">
        <v>42</v>
      </c>
      <c r="B6" s="5"/>
      <c r="C6" s="5">
        <f>C51</f>
        <v>357104910</v>
      </c>
      <c r="D6" s="5">
        <f t="shared" si="0"/>
        <v>386016083</v>
      </c>
      <c r="E6" s="5">
        <f t="shared" si="0"/>
        <v>408318394</v>
      </c>
      <c r="F6" s="5">
        <f t="shared" si="0"/>
        <v>347494633</v>
      </c>
      <c r="G6" s="5">
        <f t="shared" si="0"/>
        <v>371347586</v>
      </c>
    </row>
    <row r="7" spans="1:8" ht="13" x14ac:dyDescent="0.3">
      <c r="A7" s="3" t="s">
        <v>19</v>
      </c>
      <c r="B7" s="5"/>
      <c r="C7" s="5">
        <f>C52</f>
        <v>-192980562</v>
      </c>
      <c r="D7" s="5">
        <f t="shared" si="0"/>
        <v>-207345933</v>
      </c>
      <c r="E7" s="5">
        <f t="shared" si="0"/>
        <v>-219916282</v>
      </c>
      <c r="F7" s="5">
        <f t="shared" si="0"/>
        <v>-177723308</v>
      </c>
      <c r="G7" s="5">
        <f t="shared" si="0"/>
        <v>-193693975</v>
      </c>
    </row>
    <row r="8" spans="1:8" ht="13" x14ac:dyDescent="0.3">
      <c r="A8" s="3" t="s">
        <v>20</v>
      </c>
      <c r="B8" s="5"/>
      <c r="C8" s="5">
        <f>C53</f>
        <v>-29056345</v>
      </c>
      <c r="D8" s="5">
        <f t="shared" si="0"/>
        <v>-31113589</v>
      </c>
      <c r="E8" s="5">
        <f t="shared" si="0"/>
        <v>-33122279</v>
      </c>
      <c r="F8" s="5">
        <f t="shared" si="0"/>
        <v>-28569323</v>
      </c>
      <c r="G8" s="5">
        <f t="shared" si="0"/>
        <v>-30495306</v>
      </c>
    </row>
    <row r="9" spans="1:8" ht="13" x14ac:dyDescent="0.3">
      <c r="A9" s="6" t="s">
        <v>43</v>
      </c>
      <c r="B9" s="4"/>
      <c r="C9" s="4">
        <f>C6+SUM(C7:C8)</f>
        <v>135068003</v>
      </c>
      <c r="D9" s="4">
        <f t="shared" ref="D9:G9" si="1">D6+SUM(D7:D8)</f>
        <v>147556561</v>
      </c>
      <c r="E9" s="4">
        <f t="shared" si="1"/>
        <v>155279833</v>
      </c>
      <c r="F9" s="4">
        <f t="shared" si="1"/>
        <v>141202002</v>
      </c>
      <c r="G9" s="4">
        <f t="shared" si="1"/>
        <v>147158305</v>
      </c>
    </row>
    <row r="10" spans="1:8" ht="13" x14ac:dyDescent="0.3">
      <c r="A10" s="3" t="s">
        <v>21</v>
      </c>
      <c r="B10" s="4"/>
      <c r="C10" s="4">
        <f>C54</f>
        <v>-50392864</v>
      </c>
      <c r="D10" s="4">
        <f t="shared" ref="D10:G10" si="2">D54</f>
        <v>-54198237</v>
      </c>
      <c r="E10" s="4">
        <f t="shared" si="2"/>
        <v>-58369010</v>
      </c>
      <c r="F10" s="4">
        <f t="shared" si="2"/>
        <v>-55800451</v>
      </c>
      <c r="G10" s="4">
        <f t="shared" si="2"/>
        <v>-56273238</v>
      </c>
    </row>
    <row r="11" spans="1:8" ht="13" x14ac:dyDescent="0.3">
      <c r="A11" s="6" t="s">
        <v>1</v>
      </c>
      <c r="B11" s="6" t="s">
        <v>44</v>
      </c>
      <c r="C11" s="9">
        <f>C9/(-C10)</f>
        <v>2.6803001909159203</v>
      </c>
      <c r="D11" s="9">
        <f t="shared" ref="D11:G11" si="3">D9/(-D10)</f>
        <v>2.7225343326204503</v>
      </c>
      <c r="E11" s="9">
        <f t="shared" si="3"/>
        <v>2.6603129468873981</v>
      </c>
      <c r="F11" s="9">
        <f t="shared" si="3"/>
        <v>2.5304813754999937</v>
      </c>
      <c r="G11" s="9">
        <f t="shared" si="3"/>
        <v>2.6150673078382303</v>
      </c>
    </row>
    <row r="12" spans="1:8" ht="13" x14ac:dyDescent="0.3">
      <c r="A12" s="3" t="s">
        <v>22</v>
      </c>
      <c r="B12" s="5"/>
      <c r="C12" s="5">
        <f>C55</f>
        <v>-2595376</v>
      </c>
      <c r="D12" s="5">
        <f t="shared" ref="D12:G14" si="4">D55</f>
        <v>-2867404</v>
      </c>
      <c r="E12" s="5">
        <f t="shared" si="4"/>
        <v>-3221506</v>
      </c>
      <c r="F12" s="5">
        <f t="shared" si="4"/>
        <v>-3032634</v>
      </c>
      <c r="G12" s="5">
        <f t="shared" si="4"/>
        <v>-3240463</v>
      </c>
    </row>
    <row r="13" spans="1:8" ht="13" x14ac:dyDescent="0.3">
      <c r="A13" s="3" t="s">
        <v>23</v>
      </c>
      <c r="B13" s="5"/>
      <c r="C13" s="5">
        <f>C56</f>
        <v>-48692874</v>
      </c>
      <c r="D13" s="5">
        <f t="shared" si="4"/>
        <v>-53346424</v>
      </c>
      <c r="E13" s="5">
        <f t="shared" si="4"/>
        <v>-59532298</v>
      </c>
      <c r="F13" s="5">
        <f t="shared" si="4"/>
        <v>-55951076</v>
      </c>
      <c r="G13" s="5">
        <f t="shared" si="4"/>
        <v>-57036562</v>
      </c>
    </row>
    <row r="14" spans="1:8" ht="13" x14ac:dyDescent="0.3">
      <c r="A14" s="3" t="s">
        <v>24</v>
      </c>
      <c r="B14" s="5"/>
      <c r="C14" s="5">
        <f>C57</f>
        <v>1208007</v>
      </c>
      <c r="D14" s="5">
        <f t="shared" si="4"/>
        <v>1292417</v>
      </c>
      <c r="E14" s="5">
        <f t="shared" si="4"/>
        <v>595527</v>
      </c>
      <c r="F14" s="5">
        <f t="shared" si="4"/>
        <v>-857193</v>
      </c>
      <c r="G14" s="5">
        <f t="shared" si="4"/>
        <v>608787</v>
      </c>
    </row>
    <row r="15" spans="1:8" ht="13" x14ac:dyDescent="0.3">
      <c r="A15" s="6" t="s">
        <v>25</v>
      </c>
      <c r="B15" s="4"/>
      <c r="C15" s="4">
        <f>C9+C10+C12+C13+C14</f>
        <v>34594896</v>
      </c>
      <c r="D15" s="4">
        <f t="shared" ref="D15:G15" si="5">D9+D10+D12+D13+D14</f>
        <v>38436913</v>
      </c>
      <c r="E15" s="4">
        <f t="shared" si="5"/>
        <v>34752546</v>
      </c>
      <c r="F15" s="4">
        <f t="shared" si="5"/>
        <v>25560648</v>
      </c>
      <c r="G15" s="4">
        <f t="shared" si="5"/>
        <v>31216829</v>
      </c>
    </row>
    <row r="16" spans="1:8" ht="13" x14ac:dyDescent="0.3">
      <c r="A16" s="3" t="s">
        <v>26</v>
      </c>
      <c r="B16" s="5"/>
      <c r="C16" s="5"/>
      <c r="D16" s="5"/>
      <c r="E16" s="5"/>
      <c r="F16" s="5"/>
      <c r="G16" s="5"/>
    </row>
    <row r="17" spans="1:7" ht="13" x14ac:dyDescent="0.3">
      <c r="A17" s="6" t="s">
        <v>27</v>
      </c>
      <c r="B17" s="5"/>
      <c r="C17" s="5">
        <f>C60</f>
        <v>22860072</v>
      </c>
      <c r="D17" s="5">
        <f t="shared" ref="D17:G17" si="6">D60</f>
        <v>26148206</v>
      </c>
      <c r="E17" s="5">
        <f t="shared" si="6"/>
        <v>21203897</v>
      </c>
      <c r="F17" s="5">
        <f t="shared" si="6"/>
        <v>11023658</v>
      </c>
      <c r="G17" s="5">
        <f t="shared" si="6"/>
        <v>18731840</v>
      </c>
    </row>
    <row r="18" spans="1:7" ht="13" x14ac:dyDescent="0.3">
      <c r="A18" s="6" t="s">
        <v>21</v>
      </c>
      <c r="B18" s="6" t="s">
        <v>45</v>
      </c>
      <c r="C18" s="5">
        <f>-1*(C10+C12)</f>
        <v>52988240</v>
      </c>
      <c r="D18" s="5">
        <f t="shared" ref="D18:G18" si="7">-1*(D10+D12)</f>
        <v>57065641</v>
      </c>
      <c r="E18" s="5">
        <f t="shared" si="7"/>
        <v>61590516</v>
      </c>
      <c r="F18" s="5">
        <f t="shared" si="7"/>
        <v>58833085</v>
      </c>
      <c r="G18" s="5">
        <f t="shared" si="7"/>
        <v>59513701</v>
      </c>
    </row>
    <row r="19" spans="1:7" ht="13" x14ac:dyDescent="0.3">
      <c r="A19" s="6" t="s">
        <v>46</v>
      </c>
      <c r="B19" s="6" t="s">
        <v>47</v>
      </c>
      <c r="C19" s="5">
        <f>C6/C32*1000</f>
        <v>268150.53017384117</v>
      </c>
      <c r="D19" s="5">
        <f>D6/D32*1000</f>
        <v>279279.8086217175</v>
      </c>
      <c r="E19" s="5">
        <f>E6/E32*1000</f>
        <v>291750.18934684625</v>
      </c>
      <c r="F19" s="5">
        <f>F6/F32*1000</f>
        <v>258669.76405231241</v>
      </c>
      <c r="G19" s="5">
        <f>G6/G32*1000</f>
        <v>276049.50116003241</v>
      </c>
    </row>
    <row r="20" spans="1:7" ht="13" x14ac:dyDescent="0.3">
      <c r="A20" s="6" t="s">
        <v>48</v>
      </c>
      <c r="B20" s="6" t="s">
        <v>49</v>
      </c>
      <c r="C20" s="5">
        <f>C9/C32*1000</f>
        <v>101422.73488754878</v>
      </c>
      <c r="D20" s="5">
        <f>D9/D32*1000</f>
        <v>106756.09108483385</v>
      </c>
      <c r="E20" s="5">
        <f>E9/E32*1000</f>
        <v>110949.98742451135</v>
      </c>
      <c r="F20" s="5">
        <f>F9/F32*1000</f>
        <v>105108.64074569504</v>
      </c>
      <c r="G20" s="5">
        <f>G9/G32*1000</f>
        <v>109393.40450379527</v>
      </c>
    </row>
    <row r="21" spans="1:7" ht="13" x14ac:dyDescent="0.3">
      <c r="A21" s="6" t="s">
        <v>50</v>
      </c>
      <c r="B21" s="6" t="s">
        <v>51</v>
      </c>
      <c r="C21" s="5">
        <f>(C6+C7+C8+C13)/C32*1000</f>
        <v>64859.193997595612</v>
      </c>
      <c r="D21" s="5">
        <f>(D6+D7+D8+D13)/D32*1000</f>
        <v>68160.344064176694</v>
      </c>
      <c r="E21" s="5">
        <f>(E6+E7+E8+E13)/E32*1000</f>
        <v>68413.184113728144</v>
      </c>
      <c r="F21" s="5">
        <f>(F6+F7+F8+F13)/F32*1000</f>
        <v>63459.503599473275</v>
      </c>
      <c r="G21" s="5">
        <f>(G6+G7+G8+G13)/G32*1000</f>
        <v>66994.005445945324</v>
      </c>
    </row>
    <row r="22" spans="1:7" ht="13" x14ac:dyDescent="0.3">
      <c r="A22" s="6" t="s">
        <v>52</v>
      </c>
      <c r="B22" s="6" t="s">
        <v>53</v>
      </c>
      <c r="C22" s="5">
        <f>C18/C32*1000</f>
        <v>39788.936671239651</v>
      </c>
      <c r="D22" s="5">
        <f>D18/D32*1000</f>
        <v>41286.573278232136</v>
      </c>
      <c r="E22" s="5">
        <f>E18/E32*1000</f>
        <v>44007.433828636102</v>
      </c>
      <c r="F22" s="5">
        <f>F18/F32*1000</f>
        <v>43794.461180698694</v>
      </c>
      <c r="G22" s="5">
        <f>G18/G32*1000</f>
        <v>44240.835520706263</v>
      </c>
    </row>
    <row r="23" spans="1:7" ht="13" x14ac:dyDescent="0.3">
      <c r="A23" s="6" t="s">
        <v>54</v>
      </c>
      <c r="B23" s="6" t="s">
        <v>55</v>
      </c>
      <c r="C23" s="5"/>
      <c r="D23" s="10">
        <f>(D19-C19)/C19</f>
        <v>4.1503846517332105E-2</v>
      </c>
      <c r="E23" s="10">
        <f t="shared" ref="E23:G23" si="8">(E19-D19)/D19</f>
        <v>4.4651923770184877E-2</v>
      </c>
      <c r="F23" s="10">
        <f t="shared" si="8"/>
        <v>-0.11338613136324749</v>
      </c>
      <c r="G23" s="10">
        <f t="shared" si="8"/>
        <v>6.7188900764625817E-2</v>
      </c>
    </row>
    <row r="24" spans="1:7" ht="13" x14ac:dyDescent="0.3">
      <c r="A24" s="6" t="s">
        <v>56</v>
      </c>
      <c r="B24" s="6" t="s">
        <v>57</v>
      </c>
      <c r="C24" s="5"/>
      <c r="D24" s="10">
        <f t="shared" ref="D24:G26" si="9">(D20-C20)/C20</f>
        <v>5.2585410985006138E-2</v>
      </c>
      <c r="E24" s="10">
        <f t="shared" si="9"/>
        <v>3.9284843581850595E-2</v>
      </c>
      <c r="F24" s="10">
        <f t="shared" si="9"/>
        <v>-5.2648466344267661E-2</v>
      </c>
      <c r="G24" s="10">
        <f t="shared" si="9"/>
        <v>4.0765095311878309E-2</v>
      </c>
    </row>
    <row r="25" spans="1:7" ht="13" x14ac:dyDescent="0.3">
      <c r="A25" s="6" t="s">
        <v>58</v>
      </c>
      <c r="B25" s="6" t="s">
        <v>59</v>
      </c>
      <c r="C25" s="5"/>
      <c r="D25" s="10">
        <f t="shared" si="9"/>
        <v>5.0897179923380768E-2</v>
      </c>
      <c r="E25" s="10">
        <f t="shared" si="9"/>
        <v>3.7094890441484261E-3</v>
      </c>
      <c r="F25" s="10">
        <f t="shared" si="9"/>
        <v>-7.2408273031408843E-2</v>
      </c>
      <c r="G25" s="10">
        <f t="shared" si="9"/>
        <v>5.5696966506075626E-2</v>
      </c>
    </row>
    <row r="26" spans="1:7" ht="13" x14ac:dyDescent="0.3">
      <c r="A26" s="6" t="s">
        <v>60</v>
      </c>
      <c r="B26" s="6" t="s">
        <v>61</v>
      </c>
      <c r="C26" s="5"/>
      <c r="D26" s="10">
        <f t="shared" si="9"/>
        <v>3.7639523251572847E-2</v>
      </c>
      <c r="E26" s="10">
        <f t="shared" si="9"/>
        <v>6.5901825566097735E-2</v>
      </c>
      <c r="F26" s="10">
        <f t="shared" si="9"/>
        <v>-4.8394698215469233E-3</v>
      </c>
      <c r="G26" s="10">
        <f t="shared" si="9"/>
        <v>1.0192483888905507E-2</v>
      </c>
    </row>
    <row r="27" spans="1:7" ht="13" x14ac:dyDescent="0.3">
      <c r="A27" s="6" t="s">
        <v>1</v>
      </c>
      <c r="B27" s="6" t="s">
        <v>62</v>
      </c>
      <c r="C27" s="5"/>
      <c r="D27" s="10">
        <f>(D11-C11)/C11</f>
        <v>1.5757243105705115E-2</v>
      </c>
      <c r="E27" s="10">
        <f t="shared" ref="E27:G27" si="10">(E11-D11)/D11</f>
        <v>-2.2854215275648668E-2</v>
      </c>
      <c r="F27" s="10">
        <f t="shared" si="10"/>
        <v>-4.8803119775554599E-2</v>
      </c>
      <c r="G27" s="10">
        <f t="shared" si="10"/>
        <v>3.3426814817604941E-2</v>
      </c>
    </row>
    <row r="28" spans="1:7" ht="13" x14ac:dyDescent="0.3">
      <c r="A28" s="6" t="s">
        <v>63</v>
      </c>
      <c r="B28" s="6" t="s">
        <v>64</v>
      </c>
      <c r="C28" s="11">
        <f>C6*C11/($C$6*$C$11)</f>
        <v>1</v>
      </c>
      <c r="D28" s="11">
        <f>D6*D11/($C$6*$C$11)</f>
        <v>1.0979928342697474</v>
      </c>
      <c r="E28" s="11">
        <f>E6*E11/($C$6*$C$11)</f>
        <v>1.1348864576955755</v>
      </c>
      <c r="F28" s="11">
        <f>F6*F11/($C$6*$C$11)</f>
        <v>0.91869634328859251</v>
      </c>
      <c r="G28" s="11">
        <f>G6*G11/($C$6*$C$11)</f>
        <v>1.0145751423173566</v>
      </c>
    </row>
    <row r="29" spans="1:7" ht="13" x14ac:dyDescent="0.3">
      <c r="A29" s="3"/>
      <c r="B29" s="5"/>
      <c r="C29" s="5"/>
      <c r="D29" s="5"/>
      <c r="E29" s="5"/>
      <c r="F29" s="5"/>
      <c r="G29" s="5"/>
    </row>
    <row r="30" spans="1:7" ht="13" x14ac:dyDescent="0.3">
      <c r="A30" s="3" t="s">
        <v>28</v>
      </c>
    </row>
    <row r="31" spans="1:7" ht="13" x14ac:dyDescent="0.3">
      <c r="A31" s="3" t="s">
        <v>29</v>
      </c>
      <c r="B31" s="5"/>
      <c r="C31" s="5">
        <f>C91</f>
        <v>246628</v>
      </c>
      <c r="D31" s="5">
        <f t="shared" ref="D31:G31" si="11">D91</f>
        <v>258161</v>
      </c>
      <c r="E31" s="5">
        <f t="shared" si="11"/>
        <v>269645</v>
      </c>
      <c r="F31" s="5">
        <f t="shared" si="11"/>
        <v>271051</v>
      </c>
      <c r="G31" s="5">
        <f t="shared" si="11"/>
        <v>273096</v>
      </c>
    </row>
    <row r="32" spans="1:7" ht="13" x14ac:dyDescent="0.3">
      <c r="A32" s="3" t="s">
        <v>31</v>
      </c>
      <c r="B32" s="4"/>
      <c r="C32" s="4">
        <f>C94</f>
        <v>1331733</v>
      </c>
      <c r="D32" s="4">
        <f t="shared" ref="D32:G32" si="12">D94</f>
        <v>1382184</v>
      </c>
      <c r="E32" s="4">
        <f t="shared" si="12"/>
        <v>1399548</v>
      </c>
      <c r="F32" s="4">
        <f t="shared" si="12"/>
        <v>1343391</v>
      </c>
      <c r="G32" s="4">
        <f t="shared" si="12"/>
        <v>1345221</v>
      </c>
    </row>
    <row r="33" spans="1:7" ht="13" x14ac:dyDescent="0.3">
      <c r="A33" s="3" t="s">
        <v>65</v>
      </c>
      <c r="B33" s="4"/>
      <c r="C33" s="4"/>
      <c r="D33" s="4"/>
      <c r="E33" s="4"/>
      <c r="F33" s="4"/>
      <c r="G33" s="4"/>
    </row>
    <row r="34" spans="1:7" ht="13" x14ac:dyDescent="0.3">
      <c r="A34" s="3" t="s">
        <v>30</v>
      </c>
      <c r="B34" s="5"/>
      <c r="C34" s="5">
        <f>C93</f>
        <v>87583137</v>
      </c>
      <c r="D34" s="5">
        <f t="shared" ref="D34:G34" si="13">D93</f>
        <v>95502558</v>
      </c>
      <c r="E34" s="5">
        <f t="shared" si="13"/>
        <v>96343065</v>
      </c>
      <c r="F34" s="5">
        <f t="shared" si="13"/>
        <v>84393972</v>
      </c>
      <c r="G34" s="5">
        <f t="shared" si="13"/>
        <v>90730530</v>
      </c>
    </row>
    <row r="35" spans="1:7" ht="13" x14ac:dyDescent="0.3">
      <c r="A35" s="3" t="s">
        <v>32</v>
      </c>
      <c r="B35" s="5"/>
      <c r="C35" s="5">
        <f>C95</f>
        <v>10740817</v>
      </c>
      <c r="D35" s="5">
        <f t="shared" ref="D35:G38" si="14">D95</f>
        <v>12595646</v>
      </c>
      <c r="E35" s="5">
        <f t="shared" si="14"/>
        <v>14261452</v>
      </c>
      <c r="F35" s="5">
        <f t="shared" si="14"/>
        <v>9604279</v>
      </c>
      <c r="G35" s="5">
        <f t="shared" si="14"/>
        <v>10150064</v>
      </c>
    </row>
    <row r="36" spans="1:7" ht="13" x14ac:dyDescent="0.3">
      <c r="A36" s="3" t="s">
        <v>33</v>
      </c>
      <c r="B36" s="2"/>
      <c r="C36" s="2">
        <f>C96</f>
        <v>263</v>
      </c>
      <c r="D36" s="2">
        <f t="shared" si="14"/>
        <v>274</v>
      </c>
      <c r="E36" s="2">
        <f t="shared" si="14"/>
        <v>287</v>
      </c>
      <c r="F36" s="2">
        <f t="shared" si="14"/>
        <v>254</v>
      </c>
      <c r="G36" s="2">
        <f t="shared" si="14"/>
        <v>270</v>
      </c>
    </row>
    <row r="37" spans="1:7" ht="13" x14ac:dyDescent="0.3">
      <c r="A37" s="3" t="s">
        <v>34</v>
      </c>
      <c r="C37" s="1">
        <f>C97</f>
        <v>1.7</v>
      </c>
      <c r="D37" s="1">
        <f t="shared" si="14"/>
        <v>1.7</v>
      </c>
      <c r="E37" s="1">
        <f t="shared" si="14"/>
        <v>1.6</v>
      </c>
      <c r="F37" s="1">
        <f t="shared" si="14"/>
        <v>1.4</v>
      </c>
      <c r="G37" s="1">
        <f t="shared" si="14"/>
        <v>1.5</v>
      </c>
    </row>
    <row r="38" spans="1:7" ht="13" x14ac:dyDescent="0.3">
      <c r="A38" s="3" t="s">
        <v>35</v>
      </c>
      <c r="C38" s="1">
        <f>C98</f>
        <v>9.6999999999999993</v>
      </c>
      <c r="D38" s="1">
        <f t="shared" si="14"/>
        <v>10</v>
      </c>
      <c r="E38" s="1">
        <f t="shared" si="14"/>
        <v>8.5</v>
      </c>
      <c r="F38" s="1">
        <f t="shared" si="14"/>
        <v>7.4</v>
      </c>
      <c r="G38" s="1">
        <f t="shared" si="14"/>
        <v>8.4</v>
      </c>
    </row>
    <row r="39" spans="1:7" ht="13" x14ac:dyDescent="0.3">
      <c r="A39" s="3" t="s">
        <v>36</v>
      </c>
      <c r="C39" s="1">
        <f>C101</f>
        <v>7.2</v>
      </c>
      <c r="D39" s="1">
        <f t="shared" ref="D39:G42" si="15">D101</f>
        <v>7.2</v>
      </c>
      <c r="E39" s="1">
        <f t="shared" si="15"/>
        <v>3.7</v>
      </c>
      <c r="F39" s="1">
        <f t="shared" si="15"/>
        <v>2.5</v>
      </c>
      <c r="G39" s="1">
        <f t="shared" si="15"/>
        <v>4.3</v>
      </c>
    </row>
    <row r="40" spans="1:7" ht="13" x14ac:dyDescent="0.3">
      <c r="A40" s="3" t="s">
        <v>37</v>
      </c>
      <c r="C40" s="1">
        <f>C102</f>
        <v>8.6</v>
      </c>
      <c r="D40" s="1">
        <f t="shared" si="15"/>
        <v>9.3000000000000007</v>
      </c>
      <c r="E40" s="1">
        <f t="shared" si="15"/>
        <v>6.3</v>
      </c>
      <c r="F40" s="1">
        <f t="shared" si="15"/>
        <v>4</v>
      </c>
      <c r="G40" s="1">
        <f t="shared" si="15"/>
        <v>5.3</v>
      </c>
    </row>
    <row r="41" spans="1:7" ht="13" x14ac:dyDescent="0.3">
      <c r="A41" s="3" t="s">
        <v>38</v>
      </c>
      <c r="C41" s="1">
        <f>C103</f>
        <v>46.1</v>
      </c>
      <c r="D41" s="1">
        <f t="shared" si="15"/>
        <v>45</v>
      </c>
      <c r="E41" s="1">
        <f t="shared" si="15"/>
        <v>41</v>
      </c>
      <c r="F41" s="1">
        <f t="shared" si="15"/>
        <v>42.5</v>
      </c>
      <c r="G41" s="1">
        <f t="shared" si="15"/>
        <v>42.9</v>
      </c>
    </row>
    <row r="42" spans="1:7" ht="13" x14ac:dyDescent="0.3">
      <c r="A42" s="3" t="s">
        <v>39</v>
      </c>
      <c r="C42" s="1">
        <f>C104</f>
        <v>60.8</v>
      </c>
      <c r="D42" s="1">
        <f t="shared" si="15"/>
        <v>62.8</v>
      </c>
      <c r="E42" s="1">
        <f t="shared" si="15"/>
        <v>68.7</v>
      </c>
      <c r="F42" s="1">
        <f t="shared" si="15"/>
        <v>76.8</v>
      </c>
      <c r="G42" s="1">
        <f t="shared" si="15"/>
        <v>74.7</v>
      </c>
    </row>
    <row r="45" spans="1:7" x14ac:dyDescent="0.35">
      <c r="A45" s="8" t="s">
        <v>66</v>
      </c>
      <c r="B45" s="22" t="s">
        <v>67</v>
      </c>
    </row>
    <row r="46" spans="1:7" x14ac:dyDescent="0.35">
      <c r="C46" s="1">
        <v>2006</v>
      </c>
      <c r="D46" s="1">
        <v>2007</v>
      </c>
      <c r="E46" s="1">
        <v>2008</v>
      </c>
      <c r="F46" s="1">
        <v>2009</v>
      </c>
      <c r="G46" s="12">
        <v>2010</v>
      </c>
    </row>
    <row r="47" spans="1:7" x14ac:dyDescent="0.35">
      <c r="A47" s="8" t="s">
        <v>68</v>
      </c>
      <c r="C47" s="1" t="s">
        <v>66</v>
      </c>
      <c r="D47" s="1" t="s">
        <v>66</v>
      </c>
      <c r="E47" s="1" t="s">
        <v>66</v>
      </c>
      <c r="F47" s="1" t="s">
        <v>66</v>
      </c>
      <c r="G47" s="1" t="s">
        <v>66</v>
      </c>
    </row>
    <row r="48" spans="1:7" x14ac:dyDescent="0.35">
      <c r="A48" s="8" t="s">
        <v>2</v>
      </c>
    </row>
    <row r="49" spans="1:7" x14ac:dyDescent="0.35">
      <c r="A49" s="8" t="s">
        <v>0</v>
      </c>
      <c r="C49" s="5">
        <v>350903828</v>
      </c>
      <c r="D49" s="5">
        <v>379395512</v>
      </c>
      <c r="E49" s="5">
        <v>401289169</v>
      </c>
      <c r="F49" s="5">
        <v>340886030</v>
      </c>
      <c r="G49" s="5">
        <v>363824971</v>
      </c>
    </row>
    <row r="50" spans="1:7" x14ac:dyDescent="0.35">
      <c r="A50" s="8" t="s">
        <v>69</v>
      </c>
      <c r="C50" s="5">
        <v>6201082</v>
      </c>
      <c r="D50" s="5">
        <v>6620571</v>
      </c>
      <c r="E50" s="5">
        <v>7029225</v>
      </c>
      <c r="F50" s="5">
        <v>6608603</v>
      </c>
      <c r="G50" s="5">
        <v>7522615</v>
      </c>
    </row>
    <row r="51" spans="1:7" x14ac:dyDescent="0.35">
      <c r="A51" s="8" t="s">
        <v>3</v>
      </c>
      <c r="C51" s="5">
        <v>357104910</v>
      </c>
      <c r="D51" s="5">
        <v>386016083</v>
      </c>
      <c r="E51" s="5">
        <v>408318394</v>
      </c>
      <c r="F51" s="5">
        <v>347494633</v>
      </c>
      <c r="G51" s="5">
        <v>371347586</v>
      </c>
    </row>
    <row r="52" spans="1:7" x14ac:dyDescent="0.35">
      <c r="A52" s="8" t="s">
        <v>4</v>
      </c>
      <c r="C52" s="5">
        <v>-192980562</v>
      </c>
      <c r="D52" s="5">
        <v>-207345933</v>
      </c>
      <c r="E52" s="5">
        <v>-219916282</v>
      </c>
      <c r="F52" s="5">
        <v>-177723308</v>
      </c>
      <c r="G52" s="5">
        <v>-193693975</v>
      </c>
    </row>
    <row r="53" spans="1:7" x14ac:dyDescent="0.35">
      <c r="A53" s="8" t="s">
        <v>5</v>
      </c>
      <c r="C53" s="5">
        <v>-29056345</v>
      </c>
      <c r="D53" s="5">
        <v>-31113589</v>
      </c>
      <c r="E53" s="5">
        <v>-33122279</v>
      </c>
      <c r="F53" s="5">
        <v>-28569323</v>
      </c>
      <c r="G53" s="5">
        <v>-30495306</v>
      </c>
    </row>
    <row r="54" spans="1:7" x14ac:dyDescent="0.35">
      <c r="A54" s="8" t="s">
        <v>6</v>
      </c>
      <c r="C54" s="5">
        <v>-50392864</v>
      </c>
      <c r="D54" s="5">
        <v>-54198237</v>
      </c>
      <c r="E54" s="5">
        <v>-58369010</v>
      </c>
      <c r="F54" s="5">
        <v>-55800451</v>
      </c>
      <c r="G54" s="5">
        <v>-56273238</v>
      </c>
    </row>
    <row r="55" spans="1:7" x14ac:dyDescent="0.35">
      <c r="A55" s="8" t="s">
        <v>7</v>
      </c>
      <c r="C55" s="5">
        <v>-2595376</v>
      </c>
      <c r="D55" s="5">
        <v>-2867404</v>
      </c>
      <c r="E55" s="5">
        <v>-3221506</v>
      </c>
      <c r="F55" s="5">
        <v>-3032634</v>
      </c>
      <c r="G55" s="5">
        <v>-3240463</v>
      </c>
    </row>
    <row r="56" spans="1:7" x14ac:dyDescent="0.35">
      <c r="A56" s="8" t="s">
        <v>70</v>
      </c>
      <c r="C56" s="5">
        <v>-48692874</v>
      </c>
      <c r="D56" s="5">
        <v>-53346424</v>
      </c>
      <c r="E56" s="5">
        <v>-59532298</v>
      </c>
      <c r="F56" s="5">
        <v>-55951076</v>
      </c>
      <c r="G56" s="5">
        <v>-57036562</v>
      </c>
    </row>
    <row r="57" spans="1:7" x14ac:dyDescent="0.35">
      <c r="A57" s="8" t="s">
        <v>71</v>
      </c>
      <c r="C57" s="5">
        <v>1208007</v>
      </c>
      <c r="D57" s="5">
        <v>1292417</v>
      </c>
      <c r="E57" s="5">
        <v>595527</v>
      </c>
      <c r="F57" s="5">
        <v>-857193</v>
      </c>
      <c r="G57" s="5">
        <v>608787</v>
      </c>
    </row>
    <row r="58" spans="1:7" x14ac:dyDescent="0.35">
      <c r="A58" s="8" t="s">
        <v>8</v>
      </c>
      <c r="C58" s="5">
        <v>34594899</v>
      </c>
      <c r="D58" s="5">
        <v>38436914</v>
      </c>
      <c r="E58" s="5">
        <v>34752547</v>
      </c>
      <c r="F58" s="5">
        <v>25560649</v>
      </c>
      <c r="G58" s="5">
        <v>31216830</v>
      </c>
    </row>
    <row r="59" spans="1:7" x14ac:dyDescent="0.35">
      <c r="A59" s="8" t="s">
        <v>9</v>
      </c>
      <c r="C59" s="5">
        <v>-11734827</v>
      </c>
      <c r="D59" s="5">
        <v>-12288708</v>
      </c>
      <c r="E59" s="5">
        <v>-13548650</v>
      </c>
      <c r="F59" s="5">
        <v>-14536990</v>
      </c>
      <c r="G59" s="5">
        <v>-12484990</v>
      </c>
    </row>
    <row r="60" spans="1:7" x14ac:dyDescent="0.35">
      <c r="A60" s="8" t="s">
        <v>10</v>
      </c>
      <c r="C60" s="5">
        <v>22860072</v>
      </c>
      <c r="D60" s="5">
        <v>26148206</v>
      </c>
      <c r="E60" s="5">
        <v>21203897</v>
      </c>
      <c r="F60" s="5">
        <v>11023658</v>
      </c>
      <c r="G60" s="5">
        <v>18731840</v>
      </c>
    </row>
    <row r="61" spans="1:7" x14ac:dyDescent="0.35">
      <c r="A61" s="8" t="s">
        <v>72</v>
      </c>
      <c r="C61" s="5">
        <v>13963565</v>
      </c>
      <c r="D61" s="5">
        <v>16791122</v>
      </c>
      <c r="E61" s="5">
        <v>16223412</v>
      </c>
      <c r="F61" s="5">
        <v>13060733</v>
      </c>
      <c r="G61" s="5">
        <v>12936854</v>
      </c>
    </row>
    <row r="62" spans="1:7" x14ac:dyDescent="0.35">
      <c r="A62" s="8" t="s">
        <v>73</v>
      </c>
      <c r="C62" s="5">
        <v>-8919734</v>
      </c>
      <c r="D62" s="5">
        <v>-10306413</v>
      </c>
      <c r="E62" s="5">
        <v>-18287311</v>
      </c>
      <c r="F62" s="5">
        <v>-13733924</v>
      </c>
      <c r="G62" s="5">
        <v>-12716842</v>
      </c>
    </row>
    <row r="63" spans="1:7" x14ac:dyDescent="0.35">
      <c r="A63" s="8" t="s">
        <v>74</v>
      </c>
      <c r="C63" s="5">
        <v>-5880805</v>
      </c>
      <c r="D63" s="5">
        <v>-6899340</v>
      </c>
      <c r="E63" s="5">
        <v>-5522681</v>
      </c>
      <c r="F63" s="5">
        <v>-4075784</v>
      </c>
      <c r="G63" s="5">
        <v>-4527300</v>
      </c>
    </row>
    <row r="64" spans="1:7" x14ac:dyDescent="0.35">
      <c r="A64" s="8" t="s">
        <v>75</v>
      </c>
      <c r="C64" s="5">
        <v>22023070</v>
      </c>
      <c r="D64" s="5">
        <v>25733546</v>
      </c>
      <c r="E64" s="5">
        <v>13617278</v>
      </c>
      <c r="F64" s="5">
        <v>6274659</v>
      </c>
      <c r="G64" s="5">
        <v>14424535</v>
      </c>
    </row>
    <row r="65" spans="1:7" x14ac:dyDescent="0.35">
      <c r="A65" s="8" t="s">
        <v>76</v>
      </c>
      <c r="C65" s="5">
        <v>6734406</v>
      </c>
      <c r="D65" s="5">
        <v>6818499</v>
      </c>
      <c r="E65" s="5">
        <v>6765626</v>
      </c>
      <c r="F65" s="5">
        <v>5904861</v>
      </c>
      <c r="G65" s="5">
        <v>5992068</v>
      </c>
    </row>
    <row r="66" spans="1:7" x14ac:dyDescent="0.35">
      <c r="A66" s="8" t="s">
        <v>77</v>
      </c>
      <c r="C66" s="5">
        <v>-5960992</v>
      </c>
      <c r="D66" s="5">
        <v>-5855679</v>
      </c>
      <c r="E66" s="5">
        <v>-6517454</v>
      </c>
      <c r="F66" s="5">
        <v>-5429670</v>
      </c>
      <c r="G66" s="5">
        <v>-5436394</v>
      </c>
    </row>
    <row r="67" spans="1:7" x14ac:dyDescent="0.35">
      <c r="A67" s="8" t="s">
        <v>78</v>
      </c>
      <c r="C67" s="5">
        <v>3680695</v>
      </c>
      <c r="D67" s="5">
        <v>4173066</v>
      </c>
      <c r="E67" s="5">
        <v>2524897</v>
      </c>
      <c r="F67" s="5">
        <v>2147590</v>
      </c>
      <c r="G67" s="5">
        <v>1555376</v>
      </c>
    </row>
    <row r="68" spans="1:7" x14ac:dyDescent="0.35">
      <c r="A68" s="8" t="s">
        <v>79</v>
      </c>
      <c r="C68" s="5">
        <v>-919912</v>
      </c>
      <c r="D68" s="5">
        <v>-2978375</v>
      </c>
      <c r="E68" s="5">
        <v>-1124059</v>
      </c>
      <c r="F68" s="5">
        <v>-340500</v>
      </c>
      <c r="G68" s="5">
        <v>-492085</v>
      </c>
    </row>
    <row r="69" spans="1:7" x14ac:dyDescent="0.35">
      <c r="A69" s="8" t="s">
        <v>80</v>
      </c>
      <c r="C69" s="5">
        <v>25557266</v>
      </c>
      <c r="D69" s="5">
        <v>27891056</v>
      </c>
      <c r="E69" s="5">
        <v>15266288</v>
      </c>
      <c r="F69" s="5">
        <v>8556940</v>
      </c>
      <c r="G69" s="5">
        <v>16043500</v>
      </c>
    </row>
    <row r="70" spans="1:7" x14ac:dyDescent="0.35">
      <c r="A70" s="8" t="s">
        <v>81</v>
      </c>
      <c r="C70" s="5">
        <v>-302264</v>
      </c>
      <c r="D70" s="5">
        <v>40941</v>
      </c>
      <c r="E70" s="5">
        <v>152051</v>
      </c>
      <c r="F70" s="5">
        <v>346451</v>
      </c>
      <c r="G70" s="5">
        <v>-804894</v>
      </c>
    </row>
    <row r="71" spans="1:7" x14ac:dyDescent="0.35">
      <c r="A71" s="8" t="s">
        <v>82</v>
      </c>
      <c r="C71" s="5">
        <v>2595376</v>
      </c>
      <c r="D71" s="5">
        <v>2867404</v>
      </c>
      <c r="E71" s="5">
        <v>3221506</v>
      </c>
      <c r="F71" s="5">
        <v>3032634</v>
      </c>
      <c r="G71" s="5">
        <v>3240463</v>
      </c>
    </row>
    <row r="72" spans="1:7" x14ac:dyDescent="0.35">
      <c r="A72" s="8" t="s">
        <v>83</v>
      </c>
      <c r="C72" s="5">
        <v>27850905</v>
      </c>
      <c r="D72" s="5">
        <v>30799660</v>
      </c>
      <c r="E72" s="5">
        <v>18640110</v>
      </c>
      <c r="F72" s="5">
        <v>11936580</v>
      </c>
      <c r="G72" s="5">
        <v>18479439</v>
      </c>
    </row>
    <row r="73" spans="1:7" x14ac:dyDescent="0.35">
      <c r="A73" s="8" t="s">
        <v>84</v>
      </c>
      <c r="C73" s="5">
        <v>33757897</v>
      </c>
      <c r="D73" s="5">
        <v>38022254</v>
      </c>
      <c r="E73" s="5">
        <v>27165928</v>
      </c>
      <c r="F73" s="5">
        <v>20811649</v>
      </c>
      <c r="G73" s="5">
        <v>26909525</v>
      </c>
    </row>
    <row r="74" spans="1:7" x14ac:dyDescent="0.35">
      <c r="A74" s="8" t="s">
        <v>85</v>
      </c>
      <c r="C74" s="5">
        <v>3381081</v>
      </c>
      <c r="D74" s="5">
        <v>4229255</v>
      </c>
      <c r="E74" s="5">
        <v>5425950</v>
      </c>
      <c r="F74" s="5">
        <v>3528945</v>
      </c>
      <c r="G74" s="5">
        <v>2513734</v>
      </c>
    </row>
    <row r="75" spans="1:7" x14ac:dyDescent="0.35">
      <c r="A75" s="8" t="s">
        <v>86</v>
      </c>
      <c r="C75" s="5">
        <v>-6479403</v>
      </c>
      <c r="D75" s="5">
        <v>-7789183</v>
      </c>
      <c r="E75" s="5">
        <v>-10289982</v>
      </c>
      <c r="F75" s="5">
        <v>-7986031</v>
      </c>
      <c r="G75" s="5">
        <v>-6394965</v>
      </c>
    </row>
    <row r="76" spans="1:7" x14ac:dyDescent="0.35">
      <c r="A76" s="8" t="s">
        <v>87</v>
      </c>
      <c r="C76" s="5">
        <v>5095605</v>
      </c>
      <c r="D76" s="5">
        <v>5059378</v>
      </c>
      <c r="E76" s="5">
        <v>5441243</v>
      </c>
      <c r="F76" s="5">
        <v>4064555</v>
      </c>
      <c r="G76" s="5">
        <v>4175781</v>
      </c>
    </row>
    <row r="77" spans="1:7" x14ac:dyDescent="0.35">
      <c r="A77" s="8" t="s">
        <v>88</v>
      </c>
      <c r="C77" s="5">
        <v>4702698</v>
      </c>
      <c r="D77" s="5">
        <v>4472415</v>
      </c>
      <c r="E77" s="5">
        <v>4895543</v>
      </c>
      <c r="F77" s="5">
        <v>3257418</v>
      </c>
      <c r="G77" s="5">
        <v>3453830</v>
      </c>
    </row>
    <row r="78" spans="1:7" x14ac:dyDescent="0.35">
      <c r="A78" s="8" t="s">
        <v>89</v>
      </c>
    </row>
    <row r="79" spans="1:7" x14ac:dyDescent="0.35">
      <c r="A79" s="8" t="s">
        <v>90</v>
      </c>
      <c r="C79" s="5">
        <v>238790839</v>
      </c>
      <c r="D79" s="5">
        <v>255414710</v>
      </c>
      <c r="E79" s="5">
        <v>276663930</v>
      </c>
      <c r="F79" s="5">
        <v>283170315</v>
      </c>
      <c r="G79" s="5">
        <v>290769604</v>
      </c>
    </row>
    <row r="80" spans="1:7" x14ac:dyDescent="0.35">
      <c r="A80" s="8" t="s">
        <v>91</v>
      </c>
      <c r="C80" s="5">
        <v>31400102</v>
      </c>
      <c r="D80" s="5">
        <v>35474681</v>
      </c>
      <c r="E80" s="5">
        <v>37381030</v>
      </c>
      <c r="F80" s="5">
        <v>32775919</v>
      </c>
      <c r="G80" s="5">
        <v>34512308</v>
      </c>
    </row>
    <row r="81" spans="1:7" x14ac:dyDescent="0.35">
      <c r="A81" s="8" t="s">
        <v>92</v>
      </c>
      <c r="C81" s="5">
        <v>126978086</v>
      </c>
      <c r="D81" s="5">
        <v>143235869</v>
      </c>
      <c r="E81" s="5">
        <v>155630708</v>
      </c>
      <c r="F81" s="5">
        <v>140632793</v>
      </c>
      <c r="G81" s="5">
        <v>151712494</v>
      </c>
    </row>
    <row r="82" spans="1:7" x14ac:dyDescent="0.35">
      <c r="A82" s="8" t="s">
        <v>93</v>
      </c>
      <c r="C82" s="5">
        <v>158378188</v>
      </c>
      <c r="D82" s="5">
        <v>178710549</v>
      </c>
      <c r="E82" s="5">
        <v>193011739</v>
      </c>
      <c r="F82" s="5">
        <v>173408712</v>
      </c>
      <c r="G82" s="5">
        <v>186224802</v>
      </c>
    </row>
    <row r="83" spans="1:7" x14ac:dyDescent="0.35">
      <c r="A83" s="8" t="s">
        <v>94</v>
      </c>
      <c r="C83" s="5">
        <v>397169215</v>
      </c>
      <c r="D83" s="5">
        <v>434135003</v>
      </c>
      <c r="E83" s="5">
        <v>469675667</v>
      </c>
      <c r="F83" s="5">
        <v>456579404</v>
      </c>
      <c r="G83" s="5">
        <v>476994405</v>
      </c>
    </row>
    <row r="84" spans="1:7" x14ac:dyDescent="0.35">
      <c r="A84" s="8" t="s">
        <v>95</v>
      </c>
      <c r="C84" s="5">
        <v>165208254</v>
      </c>
      <c r="D84" s="5">
        <v>177388600</v>
      </c>
      <c r="E84" s="5">
        <v>174554559</v>
      </c>
      <c r="F84" s="5">
        <v>176489680</v>
      </c>
      <c r="G84" s="5">
        <v>186315997</v>
      </c>
    </row>
    <row r="85" spans="1:7" x14ac:dyDescent="0.35">
      <c r="A85" s="8" t="s">
        <v>96</v>
      </c>
      <c r="C85" s="5">
        <v>15816531</v>
      </c>
      <c r="D85" s="5">
        <v>15690743</v>
      </c>
      <c r="E85" s="5">
        <v>15580091</v>
      </c>
      <c r="F85" s="5">
        <v>15137380</v>
      </c>
      <c r="G85" s="5">
        <v>16164648</v>
      </c>
    </row>
    <row r="86" spans="1:7" x14ac:dyDescent="0.35">
      <c r="A86" s="8" t="s">
        <v>97</v>
      </c>
      <c r="C86" s="5">
        <v>1670308</v>
      </c>
      <c r="D86" s="5">
        <v>1631161</v>
      </c>
      <c r="E86" s="5">
        <v>1840531</v>
      </c>
      <c r="F86" s="5">
        <v>1913796</v>
      </c>
      <c r="G86" s="5">
        <v>1919822</v>
      </c>
    </row>
    <row r="87" spans="1:7" x14ac:dyDescent="0.35">
      <c r="A87" s="8" t="s">
        <v>98</v>
      </c>
      <c r="C87" s="5">
        <v>214474155</v>
      </c>
      <c r="D87" s="5">
        <v>239424499</v>
      </c>
      <c r="E87" s="5">
        <v>277700486</v>
      </c>
      <c r="F87" s="5">
        <v>263038548</v>
      </c>
      <c r="G87" s="5">
        <v>272593937</v>
      </c>
    </row>
    <row r="88" spans="1:7" x14ac:dyDescent="0.35">
      <c r="A88" s="8" t="s">
        <v>99</v>
      </c>
      <c r="C88" s="5">
        <v>397169215</v>
      </c>
      <c r="D88" s="5">
        <v>434135003</v>
      </c>
      <c r="E88" s="5">
        <v>469675667</v>
      </c>
      <c r="F88" s="5">
        <v>456579404</v>
      </c>
      <c r="G88" s="5">
        <v>476994404</v>
      </c>
    </row>
    <row r="89" spans="1:7" x14ac:dyDescent="0.35">
      <c r="A89" s="8" t="s">
        <v>100</v>
      </c>
      <c r="C89" s="5">
        <v>7353623</v>
      </c>
      <c r="D89" s="5">
        <v>6796121</v>
      </c>
      <c r="E89" s="5">
        <v>6686918</v>
      </c>
      <c r="F89" s="5">
        <v>7078250</v>
      </c>
      <c r="G89" s="5">
        <v>7018451</v>
      </c>
    </row>
    <row r="90" spans="1:7" x14ac:dyDescent="0.35">
      <c r="A90" s="8" t="s">
        <v>101</v>
      </c>
    </row>
    <row r="91" spans="1:7" x14ac:dyDescent="0.35">
      <c r="A91" s="8" t="s">
        <v>11</v>
      </c>
      <c r="C91" s="5">
        <v>246628</v>
      </c>
      <c r="D91" s="5">
        <v>258161</v>
      </c>
      <c r="E91" s="5">
        <v>269645</v>
      </c>
      <c r="F91" s="5">
        <v>271051</v>
      </c>
      <c r="G91" s="5">
        <v>273096</v>
      </c>
    </row>
    <row r="92" spans="1:7" x14ac:dyDescent="0.35">
      <c r="A92" s="8" t="s">
        <v>102</v>
      </c>
      <c r="C92" s="5">
        <v>357104910</v>
      </c>
      <c r="D92" s="5">
        <v>386016083</v>
      </c>
      <c r="E92" s="5">
        <v>408318394</v>
      </c>
      <c r="F92" s="5">
        <v>347494633</v>
      </c>
      <c r="G92" s="5">
        <v>371347586</v>
      </c>
    </row>
    <row r="93" spans="1:7" x14ac:dyDescent="0.35">
      <c r="A93" s="8" t="s">
        <v>12</v>
      </c>
      <c r="C93" s="5">
        <v>87583137</v>
      </c>
      <c r="D93" s="5">
        <v>95502558</v>
      </c>
      <c r="E93" s="5">
        <v>96343065</v>
      </c>
      <c r="F93" s="5">
        <v>84393972</v>
      </c>
      <c r="G93" s="5">
        <v>90730530</v>
      </c>
    </row>
    <row r="94" spans="1:7" x14ac:dyDescent="0.35">
      <c r="A94" s="8" t="s">
        <v>13</v>
      </c>
      <c r="C94" s="5">
        <v>1331733</v>
      </c>
      <c r="D94" s="5">
        <v>1382184</v>
      </c>
      <c r="E94" s="5">
        <v>1399548</v>
      </c>
      <c r="F94" s="5">
        <v>1343391</v>
      </c>
      <c r="G94" s="5">
        <v>1345221</v>
      </c>
    </row>
    <row r="95" spans="1:7" x14ac:dyDescent="0.35">
      <c r="A95" s="8" t="s">
        <v>103</v>
      </c>
      <c r="C95" s="5">
        <v>10740817</v>
      </c>
      <c r="D95" s="5">
        <v>12595646</v>
      </c>
      <c r="E95" s="5">
        <v>14261452</v>
      </c>
      <c r="F95" s="5">
        <v>9604279</v>
      </c>
      <c r="G95" s="5">
        <v>10150064</v>
      </c>
    </row>
    <row r="96" spans="1:7" x14ac:dyDescent="0.35">
      <c r="A96" s="8" t="s">
        <v>14</v>
      </c>
      <c r="C96" s="1">
        <v>263</v>
      </c>
      <c r="D96" s="1">
        <v>274</v>
      </c>
      <c r="E96" s="1">
        <v>287</v>
      </c>
      <c r="F96" s="1">
        <v>254</v>
      </c>
      <c r="G96" s="1">
        <v>270</v>
      </c>
    </row>
    <row r="97" spans="1:7" x14ac:dyDescent="0.35">
      <c r="A97" s="8" t="s">
        <v>15</v>
      </c>
      <c r="C97" s="1">
        <v>1.7</v>
      </c>
      <c r="D97" s="1">
        <v>1.7</v>
      </c>
      <c r="E97" s="1">
        <v>1.6</v>
      </c>
      <c r="F97" s="1">
        <v>1.4</v>
      </c>
      <c r="G97" s="1">
        <v>1.5</v>
      </c>
    </row>
    <row r="98" spans="1:7" x14ac:dyDescent="0.35">
      <c r="A98" s="8" t="s">
        <v>16</v>
      </c>
      <c r="C98" s="1">
        <v>9.6999999999999993</v>
      </c>
      <c r="D98" s="1">
        <v>10</v>
      </c>
      <c r="E98" s="1">
        <v>8.5</v>
      </c>
      <c r="F98" s="1">
        <v>7.4</v>
      </c>
      <c r="G98" s="1">
        <v>8.4</v>
      </c>
    </row>
    <row r="99" spans="1:7" x14ac:dyDescent="0.35">
      <c r="A99" s="8" t="s">
        <v>104</v>
      </c>
      <c r="C99" s="1">
        <v>9.5</v>
      </c>
      <c r="D99" s="1">
        <v>9.8000000000000007</v>
      </c>
      <c r="E99" s="1">
        <v>6.7</v>
      </c>
      <c r="F99" s="1">
        <v>6</v>
      </c>
      <c r="G99" s="1">
        <v>7.2</v>
      </c>
    </row>
    <row r="100" spans="1:7" x14ac:dyDescent="0.35">
      <c r="A100" s="8" t="s">
        <v>105</v>
      </c>
      <c r="C100" s="1">
        <v>6.2</v>
      </c>
      <c r="D100" s="1">
        <v>6.7</v>
      </c>
      <c r="E100" s="1">
        <v>3.3</v>
      </c>
      <c r="F100" s="1">
        <v>1.8</v>
      </c>
      <c r="G100" s="1">
        <v>3.9</v>
      </c>
    </row>
    <row r="101" spans="1:7" x14ac:dyDescent="0.35">
      <c r="A101" s="8" t="s">
        <v>106</v>
      </c>
      <c r="C101" s="1">
        <v>7.2</v>
      </c>
      <c r="D101" s="1">
        <v>7.2</v>
      </c>
      <c r="E101" s="1">
        <v>3.7</v>
      </c>
      <c r="F101" s="1">
        <v>2.5</v>
      </c>
      <c r="G101" s="1">
        <v>4.3</v>
      </c>
    </row>
    <row r="102" spans="1:7" x14ac:dyDescent="0.35">
      <c r="A102" s="8" t="s">
        <v>107</v>
      </c>
      <c r="C102" s="1">
        <v>8.6</v>
      </c>
      <c r="D102" s="1">
        <v>9.3000000000000007</v>
      </c>
      <c r="E102" s="1">
        <v>6.3</v>
      </c>
      <c r="F102" s="1">
        <v>4</v>
      </c>
      <c r="G102" s="1">
        <v>5.3</v>
      </c>
    </row>
    <row r="103" spans="1:7" x14ac:dyDescent="0.35">
      <c r="A103" s="8" t="s">
        <v>108</v>
      </c>
      <c r="C103" s="1">
        <v>46.1</v>
      </c>
      <c r="D103" s="1">
        <v>45</v>
      </c>
      <c r="E103" s="1">
        <v>41</v>
      </c>
      <c r="F103" s="1">
        <v>42.5</v>
      </c>
      <c r="G103" s="1">
        <v>42.9</v>
      </c>
    </row>
    <row r="104" spans="1:7" x14ac:dyDescent="0.35">
      <c r="A104" s="8" t="s">
        <v>109</v>
      </c>
      <c r="C104" s="1">
        <v>60.8</v>
      </c>
      <c r="D104" s="1">
        <v>62.8</v>
      </c>
      <c r="E104" s="1">
        <v>68.7</v>
      </c>
      <c r="F104" s="1">
        <v>76.8</v>
      </c>
      <c r="G104" s="1">
        <v>74.7</v>
      </c>
    </row>
    <row r="108" spans="1:7" ht="31.5" customHeight="1" x14ac:dyDescent="0.25">
      <c r="A108" s="75" t="s">
        <v>110</v>
      </c>
      <c r="B108" s="75"/>
    </row>
    <row r="109" spans="1:7" ht="26" x14ac:dyDescent="0.25">
      <c r="A109" s="13"/>
      <c r="C109" s="13" t="s">
        <v>111</v>
      </c>
    </row>
    <row r="110" spans="1:7" ht="13" x14ac:dyDescent="0.25">
      <c r="A110" s="14" t="s">
        <v>112</v>
      </c>
      <c r="C110" s="15"/>
    </row>
    <row r="111" spans="1:7" ht="12.5" x14ac:dyDescent="0.25">
      <c r="A111" s="16" t="s">
        <v>113</v>
      </c>
      <c r="C111" s="15"/>
    </row>
    <row r="112" spans="1:7" ht="12.5" x14ac:dyDescent="0.25">
      <c r="A112" s="17">
        <v>2006</v>
      </c>
      <c r="C112" s="15"/>
    </row>
    <row r="113" spans="1:4" ht="12.5" x14ac:dyDescent="0.25">
      <c r="A113" s="18" t="s">
        <v>114</v>
      </c>
      <c r="C113" s="19">
        <v>2443</v>
      </c>
      <c r="D113" s="7">
        <f t="shared" ref="D113:D120" si="16">C113/$C$120</f>
        <v>1.0107571369466279</v>
      </c>
    </row>
    <row r="114" spans="1:4" ht="12.5" x14ac:dyDescent="0.25">
      <c r="A114" s="18" t="s">
        <v>115</v>
      </c>
      <c r="C114" s="19">
        <v>2416</v>
      </c>
      <c r="D114" s="7">
        <f t="shared" si="16"/>
        <v>0.99958626396359118</v>
      </c>
    </row>
    <row r="115" spans="1:4" ht="12.5" x14ac:dyDescent="0.25">
      <c r="A115" s="18" t="s">
        <v>116</v>
      </c>
      <c r="C115" s="20">
        <v>267</v>
      </c>
      <c r="D115" s="7">
        <f t="shared" si="16"/>
        <v>0.11046752172114191</v>
      </c>
    </row>
    <row r="116" spans="1:4" ht="12.5" x14ac:dyDescent="0.25">
      <c r="A116" s="18" t="s">
        <v>117</v>
      </c>
      <c r="C116" s="20">
        <v>509</v>
      </c>
      <c r="D116" s="7">
        <f t="shared" si="16"/>
        <v>0.21059164253206455</v>
      </c>
    </row>
    <row r="117" spans="1:4" ht="12.5" x14ac:dyDescent="0.25">
      <c r="A117" s="18" t="s">
        <v>118</v>
      </c>
      <c r="C117" s="20">
        <v>612</v>
      </c>
      <c r="D117" s="7">
        <f t="shared" si="16"/>
        <v>0.25320645428216798</v>
      </c>
    </row>
    <row r="118" spans="1:4" ht="12.5" x14ac:dyDescent="0.25">
      <c r="A118" s="18" t="s">
        <v>119</v>
      </c>
      <c r="C118" s="20">
        <v>637</v>
      </c>
      <c r="D118" s="7">
        <f t="shared" si="16"/>
        <v>0.26354985519238727</v>
      </c>
    </row>
    <row r="119" spans="1:4" ht="12.5" x14ac:dyDescent="0.25">
      <c r="A119" s="18" t="s">
        <v>120</v>
      </c>
      <c r="C119" s="20">
        <v>392</v>
      </c>
      <c r="D119" s="7">
        <f t="shared" si="16"/>
        <v>0.16218452627223831</v>
      </c>
    </row>
    <row r="120" spans="1:4" ht="12.5" x14ac:dyDescent="0.25">
      <c r="A120" s="17">
        <v>2007</v>
      </c>
      <c r="C120" s="21">
        <f>SUM(C115:C119)</f>
        <v>2417</v>
      </c>
      <c r="D120" s="1">
        <f t="shared" si="16"/>
        <v>1</v>
      </c>
    </row>
    <row r="121" spans="1:4" ht="12.5" x14ac:dyDescent="0.25">
      <c r="A121" s="18" t="s">
        <v>114</v>
      </c>
      <c r="C121" s="19">
        <v>2492</v>
      </c>
      <c r="D121" s="7">
        <f t="shared" ref="D121:D128" si="17">C121/$C$128</f>
        <v>1.0134200894672631</v>
      </c>
    </row>
    <row r="122" spans="1:4" ht="12.5" x14ac:dyDescent="0.25">
      <c r="A122" s="18" t="s">
        <v>115</v>
      </c>
      <c r="C122" s="19">
        <v>2459</v>
      </c>
      <c r="D122" s="7">
        <f t="shared" si="17"/>
        <v>1</v>
      </c>
    </row>
    <row r="123" spans="1:4" ht="12.5" x14ac:dyDescent="0.25">
      <c r="A123" s="18" t="s">
        <v>116</v>
      </c>
      <c r="C123" s="20">
        <v>285</v>
      </c>
      <c r="D123" s="7">
        <f t="shared" si="17"/>
        <v>0.11590077267181781</v>
      </c>
    </row>
    <row r="124" spans="1:4" ht="12.5" x14ac:dyDescent="0.25">
      <c r="A124" s="18" t="s">
        <v>117</v>
      </c>
      <c r="C124" s="20">
        <v>523</v>
      </c>
      <c r="D124" s="7">
        <f t="shared" si="17"/>
        <v>0.21268808458723057</v>
      </c>
    </row>
    <row r="125" spans="1:4" ht="12.5" x14ac:dyDescent="0.25">
      <c r="A125" s="18" t="s">
        <v>118</v>
      </c>
      <c r="C125" s="20">
        <v>605</v>
      </c>
      <c r="D125" s="7">
        <f t="shared" si="17"/>
        <v>0.24603497356649046</v>
      </c>
    </row>
    <row r="126" spans="1:4" ht="12.5" x14ac:dyDescent="0.25">
      <c r="A126" s="18" t="s">
        <v>119</v>
      </c>
      <c r="C126" s="20">
        <v>640</v>
      </c>
      <c r="D126" s="7">
        <f t="shared" si="17"/>
        <v>0.26026840178934524</v>
      </c>
    </row>
    <row r="127" spans="1:4" ht="12.5" x14ac:dyDescent="0.25">
      <c r="A127" s="18" t="s">
        <v>120</v>
      </c>
      <c r="C127" s="20">
        <v>406</v>
      </c>
      <c r="D127" s="7">
        <f t="shared" si="17"/>
        <v>0.1651077673851159</v>
      </c>
    </row>
    <row r="128" spans="1:4" ht="12.5" x14ac:dyDescent="0.25">
      <c r="A128" s="17">
        <v>2008</v>
      </c>
      <c r="C128" s="21">
        <f>SUM(C123:C127)</f>
        <v>2459</v>
      </c>
      <c r="D128" s="1">
        <f t="shared" si="17"/>
        <v>1</v>
      </c>
    </row>
    <row r="129" spans="1:4" ht="12.5" x14ac:dyDescent="0.25">
      <c r="A129" s="18" t="s">
        <v>114</v>
      </c>
      <c r="C129" s="19">
        <v>2531</v>
      </c>
      <c r="D129" s="7">
        <f t="shared" ref="D129:D136" si="18">C129/$C$136</f>
        <v>1.0132105684547639</v>
      </c>
    </row>
    <row r="130" spans="1:4" ht="12.5" x14ac:dyDescent="0.25">
      <c r="A130" s="18" t="s">
        <v>115</v>
      </c>
      <c r="C130" s="19">
        <v>2497</v>
      </c>
      <c r="D130" s="7">
        <f t="shared" si="18"/>
        <v>0.99959967974379504</v>
      </c>
    </row>
    <row r="131" spans="1:4" ht="12.5" x14ac:dyDescent="0.25">
      <c r="A131" s="18" t="s">
        <v>116</v>
      </c>
      <c r="C131" s="20">
        <v>285</v>
      </c>
      <c r="D131" s="7">
        <f t="shared" si="18"/>
        <v>0.11409127301841474</v>
      </c>
    </row>
    <row r="132" spans="1:4" ht="12.5" x14ac:dyDescent="0.25">
      <c r="A132" s="18" t="s">
        <v>117</v>
      </c>
      <c r="C132" s="20">
        <v>540</v>
      </c>
      <c r="D132" s="7">
        <f t="shared" si="18"/>
        <v>0.21617293835068055</v>
      </c>
    </row>
    <row r="133" spans="1:4" ht="12.5" x14ac:dyDescent="0.25">
      <c r="A133" s="18" t="s">
        <v>118</v>
      </c>
      <c r="C133" s="20">
        <v>596</v>
      </c>
      <c r="D133" s="7">
        <f t="shared" si="18"/>
        <v>0.23859087269815854</v>
      </c>
    </row>
    <row r="134" spans="1:4" ht="12.5" x14ac:dyDescent="0.25">
      <c r="A134" s="18" t="s">
        <v>119</v>
      </c>
      <c r="C134" s="20">
        <v>647</v>
      </c>
      <c r="D134" s="7">
        <f t="shared" si="18"/>
        <v>0.25900720576461167</v>
      </c>
    </row>
    <row r="135" spans="1:4" ht="12.5" x14ac:dyDescent="0.25">
      <c r="A135" s="18" t="s">
        <v>120</v>
      </c>
      <c r="C135" s="20">
        <v>430</v>
      </c>
      <c r="D135" s="7">
        <f t="shared" si="18"/>
        <v>0.17213771016813451</v>
      </c>
    </row>
    <row r="136" spans="1:4" ht="12.5" x14ac:dyDescent="0.25">
      <c r="A136" s="17">
        <v>2009</v>
      </c>
      <c r="C136" s="21">
        <f>SUM(C131:C135)</f>
        <v>2498</v>
      </c>
      <c r="D136" s="1">
        <f t="shared" si="18"/>
        <v>1</v>
      </c>
    </row>
    <row r="137" spans="1:4" ht="12.5" x14ac:dyDescent="0.25">
      <c r="A137" s="18" t="s">
        <v>114</v>
      </c>
      <c r="C137" s="19">
        <v>2457</v>
      </c>
      <c r="D137" s="7">
        <f t="shared" ref="D137:D144" si="19">C137/$C$144</f>
        <v>1.0140321914981427</v>
      </c>
    </row>
    <row r="138" spans="1:4" ht="12.5" x14ac:dyDescent="0.25">
      <c r="A138" s="18" t="s">
        <v>115</v>
      </c>
      <c r="C138" s="19">
        <v>2423</v>
      </c>
      <c r="D138" s="7">
        <f t="shared" si="19"/>
        <v>1</v>
      </c>
    </row>
    <row r="139" spans="1:4" ht="12.5" x14ac:dyDescent="0.25">
      <c r="A139" s="18" t="s">
        <v>116</v>
      </c>
      <c r="C139" s="20">
        <v>253</v>
      </c>
      <c r="D139" s="7">
        <f t="shared" si="19"/>
        <v>0.10441601320676847</v>
      </c>
    </row>
    <row r="140" spans="1:4" ht="12.5" x14ac:dyDescent="0.25">
      <c r="A140" s="18" t="s">
        <v>117</v>
      </c>
      <c r="C140" s="20">
        <v>531</v>
      </c>
      <c r="D140" s="7">
        <f t="shared" si="19"/>
        <v>0.21914981427981842</v>
      </c>
    </row>
    <row r="141" spans="1:4" ht="12.5" x14ac:dyDescent="0.25">
      <c r="A141" s="18" t="s">
        <v>118</v>
      </c>
      <c r="C141" s="20">
        <v>576</v>
      </c>
      <c r="D141" s="7">
        <f t="shared" si="19"/>
        <v>0.23772183243912506</v>
      </c>
    </row>
    <row r="142" spans="1:4" ht="12.5" x14ac:dyDescent="0.25">
      <c r="A142" s="18" t="s">
        <v>119</v>
      </c>
      <c r="C142" s="20">
        <v>632</v>
      </c>
      <c r="D142" s="7">
        <f t="shared" si="19"/>
        <v>0.26083367725959555</v>
      </c>
    </row>
    <row r="143" spans="1:4" ht="12.5" x14ac:dyDescent="0.25">
      <c r="A143" s="18" t="s">
        <v>120</v>
      </c>
      <c r="C143" s="20">
        <v>431</v>
      </c>
      <c r="D143" s="7">
        <f t="shared" si="19"/>
        <v>0.17787866281469253</v>
      </c>
    </row>
    <row r="144" spans="1:4" ht="12.5" x14ac:dyDescent="0.25">
      <c r="A144" s="17">
        <v>2010</v>
      </c>
      <c r="C144" s="21">
        <f>SUM(C139:C143)</f>
        <v>2423</v>
      </c>
      <c r="D144" s="1">
        <f t="shared" si="19"/>
        <v>1</v>
      </c>
    </row>
    <row r="145" spans="1:4" ht="12.5" x14ac:dyDescent="0.25">
      <c r="A145" s="18" t="s">
        <v>114</v>
      </c>
      <c r="C145" s="19">
        <v>2447</v>
      </c>
      <c r="D145" s="7">
        <f t="shared" ref="D145:D152" si="20">C145/$C$152</f>
        <v>1.0153526970954356</v>
      </c>
    </row>
    <row r="146" spans="1:4" ht="12.5" x14ac:dyDescent="0.25">
      <c r="A146" s="18" t="s">
        <v>115</v>
      </c>
      <c r="C146" s="19">
        <v>2410</v>
      </c>
      <c r="D146" s="7">
        <f t="shared" si="20"/>
        <v>1</v>
      </c>
    </row>
    <row r="147" spans="1:4" ht="12.5" x14ac:dyDescent="0.25">
      <c r="A147" s="18" t="s">
        <v>116</v>
      </c>
      <c r="C147" s="20">
        <v>249</v>
      </c>
      <c r="D147" s="7">
        <f t="shared" si="20"/>
        <v>0.10331950207468879</v>
      </c>
    </row>
    <row r="148" spans="1:4" ht="12.5" x14ac:dyDescent="0.25">
      <c r="A148" s="18" t="s">
        <v>117</v>
      </c>
      <c r="C148" s="20">
        <v>530</v>
      </c>
      <c r="D148" s="7">
        <f t="shared" si="20"/>
        <v>0.21991701244813278</v>
      </c>
    </row>
    <row r="149" spans="1:4" ht="12.5" x14ac:dyDescent="0.25">
      <c r="A149" s="18" t="s">
        <v>118</v>
      </c>
      <c r="C149" s="20">
        <v>560</v>
      </c>
      <c r="D149" s="7">
        <f t="shared" si="20"/>
        <v>0.23236514522821577</v>
      </c>
    </row>
    <row r="150" spans="1:4" ht="12.5" x14ac:dyDescent="0.25">
      <c r="A150" s="18" t="s">
        <v>119</v>
      </c>
      <c r="C150" s="20">
        <v>626</v>
      </c>
      <c r="D150" s="7">
        <f t="shared" si="20"/>
        <v>0.25975103734439836</v>
      </c>
    </row>
    <row r="151" spans="1:4" ht="12.5" x14ac:dyDescent="0.25">
      <c r="A151" s="18" t="s">
        <v>120</v>
      </c>
      <c r="C151" s="20">
        <v>445</v>
      </c>
      <c r="D151" s="7">
        <f t="shared" si="20"/>
        <v>0.18464730290456433</v>
      </c>
    </row>
    <row r="152" spans="1:4" x14ac:dyDescent="0.35">
      <c r="C152" s="21">
        <f>SUM(C147:C151)</f>
        <v>2410</v>
      </c>
      <c r="D152" s="1">
        <f t="shared" si="20"/>
        <v>1</v>
      </c>
    </row>
  </sheetData>
  <mergeCells count="1">
    <mergeCell ref="A108:B108"/>
  </mergeCells>
  <phoneticPr fontId="4" type="noConversion"/>
  <pageMargins left="0.75" right="0.75" top="1" bottom="1" header="0.4921259845" footer="0.492125984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QWL</vt:lpstr>
      <vt:lpstr>TOIMIALATIETOA</vt:lpstr>
    </vt:vector>
  </TitlesOfParts>
  <Company>Mcompetence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dc:creator>
  <cp:lastModifiedBy>Mälkki Katja</cp:lastModifiedBy>
  <cp:lastPrinted>2009-08-19T09:38:10Z</cp:lastPrinted>
  <dcterms:created xsi:type="dcterms:W3CDTF">2002-04-23T05:37:53Z</dcterms:created>
  <dcterms:modified xsi:type="dcterms:W3CDTF">2021-03-25T15:40:34Z</dcterms:modified>
</cp:coreProperties>
</file>